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11055"/>
  </bookViews>
  <sheets>
    <sheet name="отчет" sheetId="2" r:id="rId1"/>
    <sheet name="показатели" sheetId="1" r:id="rId2"/>
  </sheets>
  <calcPr calcId="145621"/>
</workbook>
</file>

<file path=xl/calcChain.xml><?xml version="1.0" encoding="utf-8"?>
<calcChain xmlns="http://schemas.openxmlformats.org/spreadsheetml/2006/main">
  <c r="O59" i="2" l="1"/>
  <c r="O58" i="2"/>
  <c r="V58" i="2"/>
  <c r="U59" i="2" l="1"/>
  <c r="S49" i="2"/>
  <c r="T36" i="2" l="1"/>
  <c r="T55" i="2"/>
  <c r="M35" i="2" l="1"/>
  <c r="M68" i="2" s="1"/>
  <c r="M30" i="2"/>
  <c r="Q30" i="2"/>
  <c r="Q35" i="2" s="1"/>
  <c r="Q68" i="2" s="1"/>
  <c r="S19" i="2" l="1"/>
  <c r="S20" i="2"/>
  <c r="S21" i="2"/>
  <c r="S24" i="2"/>
  <c r="S25" i="2"/>
  <c r="S29" i="2"/>
  <c r="S33" i="2"/>
  <c r="S34" i="2"/>
  <c r="S36" i="2"/>
  <c r="S39" i="2"/>
  <c r="S40" i="2"/>
  <c r="S41" i="2"/>
  <c r="S43" i="2"/>
  <c r="S44" i="2"/>
  <c r="S45" i="2"/>
  <c r="S46" i="2"/>
  <c r="S47" i="2"/>
  <c r="S48" i="2"/>
  <c r="S50" i="2"/>
  <c r="S51" i="2"/>
  <c r="S52" i="2"/>
  <c r="S53" i="2"/>
  <c r="S55" i="2"/>
  <c r="S57" i="2"/>
  <c r="S60" i="2"/>
  <c r="S61" i="2"/>
  <c r="S63" i="2"/>
  <c r="S65" i="2"/>
  <c r="S66" i="2"/>
  <c r="S16" i="2"/>
  <c r="S17" i="2"/>
  <c r="S18" i="2"/>
  <c r="K56" i="2" l="1"/>
  <c r="K42" i="2"/>
  <c r="O42" i="2" s="1"/>
  <c r="T42" i="2" s="1"/>
  <c r="K15" i="2"/>
  <c r="K62" i="2"/>
  <c r="O62" i="2" s="1"/>
  <c r="T62" i="2" s="1"/>
  <c r="K59" i="2"/>
  <c r="T59" i="2" s="1"/>
  <c r="G59" i="2"/>
  <c r="G58" i="2" s="1"/>
  <c r="K38" i="2"/>
  <c r="K37" i="2" s="1"/>
  <c r="K54" i="2" s="1"/>
  <c r="G38" i="2"/>
  <c r="S38" i="2" s="1"/>
  <c r="K32" i="2"/>
  <c r="O32" i="2" s="1"/>
  <c r="G32" i="2"/>
  <c r="S32" i="2" s="1"/>
  <c r="K31" i="2"/>
  <c r="O31" i="2" s="1"/>
  <c r="T31" i="2" s="1"/>
  <c r="G31" i="2"/>
  <c r="K28" i="2"/>
  <c r="G28" i="2"/>
  <c r="S28" i="2" s="1"/>
  <c r="K27" i="2"/>
  <c r="O27" i="2" s="1"/>
  <c r="T27" i="2" s="1"/>
  <c r="G27" i="2"/>
  <c r="K26" i="2"/>
  <c r="G26" i="2"/>
  <c r="S26" i="2" s="1"/>
  <c r="O66" i="2"/>
  <c r="T66" i="2" s="1"/>
  <c r="O65" i="2"/>
  <c r="T65" i="2" s="1"/>
  <c r="K64" i="2"/>
  <c r="O64" i="2" s="1"/>
  <c r="G64" i="2"/>
  <c r="S64" i="2" s="1"/>
  <c r="O63" i="2"/>
  <c r="T63" i="2" s="1"/>
  <c r="G62" i="2"/>
  <c r="O61" i="2"/>
  <c r="T61" i="2" s="1"/>
  <c r="O60" i="2"/>
  <c r="T60" i="2" s="1"/>
  <c r="K58" i="2"/>
  <c r="O57" i="2"/>
  <c r="T57" i="2" s="1"/>
  <c r="O53" i="2"/>
  <c r="T53" i="2" s="1"/>
  <c r="O52" i="2"/>
  <c r="T52" i="2" s="1"/>
  <c r="O51" i="2"/>
  <c r="T51" i="2" s="1"/>
  <c r="O50" i="2"/>
  <c r="T50" i="2" s="1"/>
  <c r="O49" i="2"/>
  <c r="T49" i="2" s="1"/>
  <c r="O48" i="2"/>
  <c r="T48" i="2" s="1"/>
  <c r="O47" i="2"/>
  <c r="T47" i="2" s="1"/>
  <c r="O46" i="2"/>
  <c r="T46" i="2" s="1"/>
  <c r="O45" i="2"/>
  <c r="T45" i="2" s="1"/>
  <c r="O44" i="2"/>
  <c r="T44" i="2" s="1"/>
  <c r="O43" i="2"/>
  <c r="T43" i="2" s="1"/>
  <c r="G42" i="2"/>
  <c r="O41" i="2"/>
  <c r="T41" i="2" s="1"/>
  <c r="O40" i="2"/>
  <c r="T40" i="2" s="1"/>
  <c r="O39" i="2"/>
  <c r="T39" i="2" s="1"/>
  <c r="O38" i="2"/>
  <c r="O34" i="2"/>
  <c r="T34" i="2" s="1"/>
  <c r="O33" i="2"/>
  <c r="T33" i="2" s="1"/>
  <c r="O29" i="2"/>
  <c r="T29" i="2" s="1"/>
  <c r="O28" i="2"/>
  <c r="T28" i="2" s="1"/>
  <c r="O26" i="2"/>
  <c r="O25" i="2"/>
  <c r="T25" i="2" s="1"/>
  <c r="O24" i="2"/>
  <c r="T24" i="2" s="1"/>
  <c r="O22" i="2"/>
  <c r="T22" i="2" s="1"/>
  <c r="O21" i="2"/>
  <c r="T21" i="2" s="1"/>
  <c r="O20" i="2"/>
  <c r="T20" i="2" s="1"/>
  <c r="O19" i="2"/>
  <c r="T19" i="2" s="1"/>
  <c r="O18" i="2"/>
  <c r="T18" i="2" s="1"/>
  <c r="O17" i="2"/>
  <c r="T17" i="2" s="1"/>
  <c r="O16" i="2"/>
  <c r="T16" i="2" s="1"/>
  <c r="G15" i="2"/>
  <c r="S15" i="2" s="1"/>
  <c r="G67" i="2" l="1"/>
  <c r="S58" i="2"/>
  <c r="S42" i="2"/>
  <c r="K30" i="2"/>
  <c r="T26" i="2"/>
  <c r="G23" i="2"/>
  <c r="S23" i="2" s="1"/>
  <c r="S62" i="2"/>
  <c r="S27" i="2"/>
  <c r="G30" i="2"/>
  <c r="S30" i="2" s="1"/>
  <c r="S31" i="2"/>
  <c r="G37" i="2"/>
  <c r="S37" i="2" s="1"/>
  <c r="K23" i="2"/>
  <c r="K35" i="2" s="1"/>
  <c r="T38" i="2"/>
  <c r="T64" i="2"/>
  <c r="T32" i="2"/>
  <c r="S59" i="2"/>
  <c r="O56" i="2"/>
  <c r="T56" i="2" s="1"/>
  <c r="S56" i="2"/>
  <c r="K67" i="2"/>
  <c r="K68" i="2" s="1"/>
  <c r="K69" i="2" s="1"/>
  <c r="K70" i="2" s="1"/>
  <c r="O30" i="2"/>
  <c r="T30" i="2" s="1"/>
  <c r="O23" i="2"/>
  <c r="T23" i="2" s="1"/>
  <c r="G35" i="2"/>
  <c r="O15" i="2"/>
  <c r="T15" i="2" s="1"/>
  <c r="O37" i="2"/>
  <c r="S35" i="2" l="1"/>
  <c r="O54" i="2"/>
  <c r="T37" i="2"/>
  <c r="S67" i="2"/>
  <c r="O67" i="2"/>
  <c r="T67" i="2" s="1"/>
  <c r="T58" i="2"/>
  <c r="G54" i="2"/>
  <c r="S54" i="2" s="1"/>
  <c r="V59" i="2"/>
  <c r="U60" i="2"/>
  <c r="O35" i="2"/>
  <c r="O68" i="2" l="1"/>
  <c r="T68" i="2" s="1"/>
  <c r="T35" i="2"/>
  <c r="T54" i="2"/>
  <c r="G68" i="2"/>
  <c r="S68" i="2" l="1"/>
  <c r="G69" i="2"/>
</calcChain>
</file>

<file path=xl/sharedStrings.xml><?xml version="1.0" encoding="utf-8"?>
<sst xmlns="http://schemas.openxmlformats.org/spreadsheetml/2006/main" count="395" uniqueCount="190">
  <si>
    <t>Сведения</t>
  </si>
  <si>
    <t>о фактически достигнутых значениях показателей (индикаторов) государственной программы</t>
  </si>
  <si>
    <t>N п/п</t>
  </si>
  <si>
    <t>Показатель (индикатор) (наименование)</t>
  </si>
  <si>
    <t>Ед. измерения</t>
  </si>
  <si>
    <t>Значения показателей (индикаторов) государственной программы, подпрограммы</t>
  </si>
  <si>
    <t>Обоснование отклонений значений показателя (индикатора)</t>
  </si>
  <si>
    <t>Коэффициент значимости</t>
  </si>
  <si>
    <t>Год, предшествующий  отчетному (2014)</t>
  </si>
  <si>
    <t>план</t>
  </si>
  <si>
    <t>факт</t>
  </si>
  <si>
    <t>Индекс готовности Ленинградской области к информационному обществу. Индекс строится на показателях, характеризующих три ключевых фактора электронного развития региона (человеческий капитал, экономическая среда, ИКТ-инфраструктура) и показателях доступа и использования ИКТ в шести сферах деятельности: в государственном и муниципальном управлении, бизнесе, образовании, здравоохранении, культуре, а также использование ИКТ домохозяйствами и населением</t>
  </si>
  <si>
    <t>индекс</t>
  </si>
  <si>
    <t>Уровень развития ЕСПД (доля органов государственной и муниципальной власти, государственных и муниципальных учреждений Ленинградской области, обеспеченных проводным доступом к ЕСПД)</t>
  </si>
  <si>
    <t>Уровень развития регионального сегмента СМЭВ ЛО (доля межведомственных запросов, осуществляемых с использованием СМЭВ, не менее)</t>
  </si>
  <si>
    <t>Уровень развития единой системы учета информационных систем Ленинградской области (доля учтенных в единой системе учета ИС информационных систем, используемых в органах государственной и муниципальной власти Ленинградской области)</t>
  </si>
  <si>
    <t>Уровень развития единой адресной системы Ленинградской области (доля актуальных и соответствующих требованиям Федеральной информационной адресной системы адресов, учтенных в единой адресной системе Ленинградской области)</t>
  </si>
  <si>
    <t>Темп развития тематических слоев карты Ленинградской области в рамках СПД</t>
  </si>
  <si>
    <t>Удельное время бесперебойного функционирования отраслевых и ведомственных информационных систем ОИВ ЛО</t>
  </si>
  <si>
    <t>Количество сопровождаемых отраслевых и ведомственных информационных систем ОИВ ЛО</t>
  </si>
  <si>
    <t>Доля граждан, использующих механизм получения государственных и муниципальных услуг в электронном виде</t>
  </si>
  <si>
    <t>Уровень развития СЭД органов государственной власти и местного самоуправления (Доля документов, обрабатываемых органами государственной власти и местного самоуправления в рамках СЭД, не менее)</t>
  </si>
  <si>
    <t>Отчетный год (2016)</t>
  </si>
  <si>
    <t>Подпрограмма 6 "Развитие инфраструктуры «электронного правительства» Ленинградской области"</t>
  </si>
  <si>
    <t>Доля органов исполнительной власти Ленинградской области, обеспеченных услугами связи</t>
  </si>
  <si>
    <t>Удельный вес транспортных средств ОИВ ЛО и подведомственных им учреждений, оснащенных бортовыми устройствами ГЛОНАСС</t>
  </si>
  <si>
    <t>Удельный вес транспортных средств ОИВ ЛО и подведомственных им учреждений, подключенных к РИНС ЛО</t>
  </si>
  <si>
    <t>Уровень обеспеченности ОИВ лицензионным системным, прикладным и специальным ПО</t>
  </si>
  <si>
    <t>Доля закрытой потребности по аппаратному обеспечению функционирования информационных систем</t>
  </si>
  <si>
    <t>Объем оперативной памяти ЦОД</t>
  </si>
  <si>
    <t>Количество ядер процессоров ЦОД</t>
  </si>
  <si>
    <t>Объем дисковой подсистемы ЦОД</t>
  </si>
  <si>
    <t>Доля выполненных заявок, поступивших от сотрудников ОИВ ЛО, на обслуживание и ремонт компьютерного оборудования</t>
  </si>
  <si>
    <t>Доля государственных полномочий Ленинградской области, учтенных в едином реестре полномочий</t>
  </si>
  <si>
    <t>Количество информационных систем Ленинградской области, интегрированных с ФПД ЛО</t>
  </si>
  <si>
    <t>Подпрограмма 7 "Развитие информационно-коммуникационных технологий для обеспечения безопасности в Ленинградской области"</t>
  </si>
  <si>
    <t>Уровень защищенности информации (доля защищенных объектов информатизации)</t>
  </si>
  <si>
    <t>Количество ежегодно устанавливаемых  стационарных комплексов автоматической фотовидеофиксации нарушений ПДД РФ, не менее</t>
  </si>
  <si>
    <t>Подпрограмма 8 "Развитие информационно-коммуникационных технологий обеспечения исполнения государственных и муниципальных полномочий в Ленинградской области"</t>
  </si>
  <si>
    <t>Доля медицинских организаций, использующих медицинские информационные системы</t>
  </si>
  <si>
    <t>Доля государственных полномочий Ленинградской области, реализуемых с использованием автоматизированных информационных систем</t>
  </si>
  <si>
    <t>Доля государственных услуг, переведенных в электронный вид и по которым нет законодательного запрета на их предоставление в электронной форме</t>
  </si>
  <si>
    <t>Доля муниципальных услуг, переведенных в электронный вид и по которым нет законодательного запрета на их предоставление в электронной форме</t>
  </si>
  <si>
    <t>проц.</t>
  </si>
  <si>
    <t>Тб</t>
  </si>
  <si>
    <t>ядра</t>
  </si>
  <si>
    <t>шт</t>
  </si>
  <si>
    <t>50*</t>
  </si>
  <si>
    <t>* - указано прогнозное значение. В соответствии с приказом Росстата от 07.09.16 № 486 фактическое значение будет известно в марте 2017 года</t>
  </si>
  <si>
    <t>Приложение 1</t>
  </si>
  <si>
    <t>ОТЧЕТ</t>
  </si>
  <si>
    <t>о реализации государственной программы</t>
  </si>
  <si>
    <t>Наименование государственной программы: "Информационное общество в Ленинградской области"</t>
  </si>
  <si>
    <t>Ответственный исполнитель: Комитет по связи и информатизации Ленинградской области</t>
  </si>
  <si>
    <t>№</t>
  </si>
  <si>
    <t xml:space="preserve">Наименование  ВЦП, основного мероприятия,  мероприятия основного мероприятия, мероприятия ВЦП        </t>
  </si>
  <si>
    <t>Участник  (ОИВ)</t>
  </si>
  <si>
    <t>Фактическая дата начала реализации мероприятия (квартал, год)</t>
  </si>
  <si>
    <t>Фактическая дата окончания реализации мероприятия (квартал,год)</t>
  </si>
  <si>
    <t xml:space="preserve">Объем финансового обеспечения государственной программы в отчетном году,  тыс.  рублей </t>
  </si>
  <si>
    <t>Фактическое финансирование программы на отчетную дату (нарастающим итогом), тыс. рублей</t>
  </si>
  <si>
    <t>Выполнено на отчетную дату (нарастающим итогом), тыс. рублей</t>
  </si>
  <si>
    <t>Результат</t>
  </si>
  <si>
    <t>Федеральный  бюджет</t>
  </si>
  <si>
    <t>Областной бюджет</t>
  </si>
  <si>
    <t>Местные бюджеты</t>
  </si>
  <si>
    <t>Прочие источники</t>
  </si>
  <si>
    <t>6.1.</t>
  </si>
  <si>
    <t>Основное мероприятие 6.1. Развитие и обеспечение функционирования инфраструктуры связи и обмена информацией «электронного правительства» Ленинградской области</t>
  </si>
  <si>
    <t>X</t>
  </si>
  <si>
    <t>I, 2016</t>
  </si>
  <si>
    <t>IV, 2018</t>
  </si>
  <si>
    <t>6.1.1.</t>
  </si>
  <si>
    <t>Мероприятие 6.1.1. Развитие и обеспечение функционирования единой сети передачи данных Ленинградской области</t>
  </si>
  <si>
    <t>Комитет по связи и информатизации Ленинградской области (далее - Комитет)</t>
  </si>
  <si>
    <t>6.1.2.</t>
  </si>
  <si>
    <t>Мероприятие 6.1.2. Оказание услуг связи для обслуживания вызовов, поступающих на «Горячую линию» с Губернатором Ленинградской области</t>
  </si>
  <si>
    <t xml:space="preserve">Комитет </t>
  </si>
  <si>
    <t>6.1.3.</t>
  </si>
  <si>
    <t>Мероприятие 6.1.3. Создание и развитие сегмента здравоохранения единой сети передачи данных</t>
  </si>
  <si>
    <t>ГКУ ЛО ОЭП</t>
  </si>
  <si>
    <t>6.1.4.</t>
  </si>
  <si>
    <t>Мероприятие 6.1.4. Обеспечение Администрации Ленинградской области услугами связи</t>
  </si>
  <si>
    <t>6.1.5.</t>
  </si>
  <si>
    <t>Мероприятие 6.1.5. Развитие и обеспечение функционирования системы межведомственного электронного взаимодействия Ленинградской области</t>
  </si>
  <si>
    <t>6.1.6.</t>
  </si>
  <si>
    <t>Мероприятие 6.1.6. Развитие системы электронного документооборота органов исполнительной власти Ленинградской области и органов местного самоуправления Ленинградской области</t>
  </si>
  <si>
    <t>6.1.7.</t>
  </si>
  <si>
    <t xml:space="preserve">Мероприятие 6.1.7. Развитие и внедрение спутниковых навигационных технологий с использованием систем ГЛОНАСС, ЭРА-ГЛОНАСС и других результатов </t>
  </si>
  <si>
    <t>6.2.</t>
  </si>
  <si>
    <t>Основное мероприятие 6.2. Развитие и обеспечение функционирования технологической инфраструктуры «электронного правительства» Ленинградской области</t>
  </si>
  <si>
    <t>6.2.1.</t>
  </si>
  <si>
    <t>Мероприятие 6.2.1. Развитие технологической инфраструктуры "электронного" правительства, в том числе для оказания государственных и муниципальных услуг в электронном виде в Ленинградской области</t>
  </si>
  <si>
    <t xml:space="preserve">ГКУ ЛО ОЭП
</t>
  </si>
  <si>
    <t>6.2.2.</t>
  </si>
  <si>
    <t>Мероприятие 6.2.2. Создание и развитие технологической инфраструктуры системы здравоохранения</t>
  </si>
  <si>
    <t>6.2.4.</t>
  </si>
  <si>
    <t>Мероприятие 6.2.4. Обеспечение функционирования технологической инфраструктуры "электронного" правительства, в том числе для оказания государственных и муниципальных услуг в электронном виде в Ленинградской области</t>
  </si>
  <si>
    <t>6.2.5.</t>
  </si>
  <si>
    <t>Мероприятие 6.2.5. Обеспечение функционирования сетей связи в зданиях администрации Ленинградской области</t>
  </si>
  <si>
    <t>6.2.6.</t>
  </si>
  <si>
    <t>Мероприятие 6.2.6. Создание и развитие центра обработки данных  для органов исполнительной власти Ленинградской области.</t>
  </si>
  <si>
    <t xml:space="preserve">6.2.7. </t>
  </si>
  <si>
    <t>Мероприятие 6.2.7. Обеспечение деятельности государственного казенного учреждения «Оператор электронного правительства»</t>
  </si>
  <si>
    <t>6.3.</t>
  </si>
  <si>
    <t>Основное мероприятие 6.3. Развитие информационной инфраструктуры «электронного правительства» Ленинградской области</t>
  </si>
  <si>
    <t>6.3.1.</t>
  </si>
  <si>
    <t>Мероприятие 6.3.1. Создание и развитие базовых информационных ресурсов</t>
  </si>
  <si>
    <t>6.3.2.</t>
  </si>
  <si>
    <t>Мероприятие 6.3.2. Создание и развитие фонда пространственных данных Ленинградской области</t>
  </si>
  <si>
    <t>6.3.3.</t>
  </si>
  <si>
    <t>Мероприятие 6.3.3. Обеспечение проектного управления, экспертизы и мониторинга мероприятий по формированию "электронного правительства" в Ленинградской области</t>
  </si>
  <si>
    <t>6.3.4.</t>
  </si>
  <si>
    <t>Мероприятие 6.3.4. Проведение информационно-разъяснительных мероприятий по формированию "электронного правительства", оказанию электронных государственных и муниципальных услуг в Ленинградской области</t>
  </si>
  <si>
    <t>Комитет по печати и связям с общественностью Ленинградской области</t>
  </si>
  <si>
    <t>ИТОГО по подпрограмме 6</t>
  </si>
  <si>
    <t>7.1.</t>
  </si>
  <si>
    <t>Основное мероприятие 7.1. Обеспечение соответствия требованиям безопасности информации объектов информатизации Ленинградской области</t>
  </si>
  <si>
    <t>Х</t>
  </si>
  <si>
    <t>7.1.1.</t>
  </si>
  <si>
    <t>Мероприятие 7.1.1. Обеспечение соответствия требованиям безопасности информации объектов информатизации Ленинградской области</t>
  </si>
  <si>
    <t>7.1.2.</t>
  </si>
  <si>
    <t>Мероприятие 7.1.2. Приобретение программно-аппаратных средств, необходимых для обеспечения обеспечения соответствия требованиям безопасности информации объектов информатизации Ленинградской области</t>
  </si>
  <si>
    <t>7.1.3.</t>
  </si>
  <si>
    <t>Мероприятие 7.1.3. Сопровождение систем защиты информации информационных систем органов исполнительной власти Ленинградской области, защищенного сегмента единой сети передачи данных</t>
  </si>
  <si>
    <t>7.1.4.</t>
  </si>
  <si>
    <t>Мероприятие 7.1.4. Обеспечение соответствия требованиям безопасности информации регионального сегмента единой государственной информационной системы здравоохранения</t>
  </si>
  <si>
    <t>7.2.</t>
  </si>
  <si>
    <t>Основное мероприятие 7.2. Обеспечение функционирования системы автоматической фиксации административных правонарушений в области безопасности дорожного движения на территории Ленинградской области</t>
  </si>
  <si>
    <t>7.2.1.</t>
  </si>
  <si>
    <t>Мероприятие 7.2.1. Поставка стационарных комплексов автоматической фото-видеофиксации нарушений Правил дорожного движения РФ</t>
  </si>
  <si>
    <t>ГКУ ЛО ЦБДД</t>
  </si>
  <si>
    <t>7.2.2.</t>
  </si>
  <si>
    <t>Мероприятие 7.2.2. Выполнение работ по оснащению стационарных рубежей автоматической фото-видеофиксации нарушений Правил дорожного движения РФ</t>
  </si>
  <si>
    <t>7.2.3.</t>
  </si>
  <si>
    <t>Мероприятие 7.2.3. Почтовая рассылка материалов, полученных с использованием стационарных комплексов автоматической фото-видеофиксации нарушений ПДД РФ</t>
  </si>
  <si>
    <t>7.2.4.</t>
  </si>
  <si>
    <t>Мероприятие 7.2.4. Сопровождение и доработка Автоматизированной системы обработки данных автоматической фото-видеофиксации административных правонарушений в области дорожного движения на территории Ленинградской области</t>
  </si>
  <si>
    <t>7.2.5.</t>
  </si>
  <si>
    <t>Мероприятие 7.2.5. Техническое обслуживание стационарных комплексов автоматической фото-видеофиксации нарушений ПДД РФ</t>
  </si>
  <si>
    <t>7.2.6.</t>
  </si>
  <si>
    <t>Мероприятие 7.2.6. Страхование стационарных комплексов автоматической фото-видеофиксации нарушений ПДД РФ</t>
  </si>
  <si>
    <t>7.2.7.</t>
  </si>
  <si>
    <t xml:space="preserve">
Мероприятие 7.2.7. Электроснабжение стационарных комплексов автоматической фото- видеофиксации нарушений ПДД РФ
</t>
  </si>
  <si>
    <t>7.2.8.</t>
  </si>
  <si>
    <t>Мероприятие 7.2.8. Предоставление каналов связи для передачи информации, полученной стационарными комплексами автоматической фото-видеофиксации нарушений ПДД РФ, в центр обработки данных</t>
  </si>
  <si>
    <t>7.2.9.</t>
  </si>
  <si>
    <t xml:space="preserve">Мероприятие 7.2.9. Предпочтовая подготовка копий постановлений и материалов дел об административных правонарушениях ПДД РФ </t>
  </si>
  <si>
    <t>7.2.10.</t>
  </si>
  <si>
    <t>Мероприятие 7.2.10. Ремонт стационарных комплексов автоматической фото-видеофиксации нарушений ПДД РФ</t>
  </si>
  <si>
    <t>7.2.11.</t>
  </si>
  <si>
    <t xml:space="preserve">
Мероприятие 7.2.11. Обеспечение деятельности Государственного казенного учреждения Ленинградской области «Центр безопасности дорожного движения» 
</t>
  </si>
  <si>
    <t>ИТОГО по подпрограмме 7</t>
  </si>
  <si>
    <t>8.1.</t>
  </si>
  <si>
    <t>Основное мероприятие 8.1. Создание региональных сегментов федеральных государственных информационных систем</t>
  </si>
  <si>
    <t>8.1.1.</t>
  </si>
  <si>
    <t>Мероприятие 8.1.1. Создание и развитие регионального сегмента единой государственной информационной системы здравоохранения</t>
  </si>
  <si>
    <t>8.2.</t>
  </si>
  <si>
    <t>Основное мероприятие 8.2. Создание и развитие региональных информационных систем Ленинградской области</t>
  </si>
  <si>
    <t>8.2.1.</t>
  </si>
  <si>
    <t>Мероприятие 8.2.1. Создание и развитие ведомственных информационных систем отдельных органов исполнительной власти Ленинградской области</t>
  </si>
  <si>
    <t>8.2.2.</t>
  </si>
  <si>
    <t>Мероприятие 8.2.2. Развитие сегмента региональной автоматизированной информационной системы «Государственный заказ Ленинградской области» (АИСГЗ ЛО),  в соответствии с Федеральным законом № 44-ФЗ</t>
  </si>
  <si>
    <t>Комитет государственного заказа Ленинградской области</t>
  </si>
  <si>
    <t>8.2.3.</t>
  </si>
  <si>
    <t>Мероприятие 8.2.3. Создание и развитие автоматизированной информационной системы "Электронный муниципалитет"</t>
  </si>
  <si>
    <t>I, 2017</t>
  </si>
  <si>
    <t>8.3.</t>
  </si>
  <si>
    <t>Основное мероприятие 8.3. Перевод государственных и муниципальных услуг (функций) в электронный вид</t>
  </si>
  <si>
    <t>8.3.1.</t>
  </si>
  <si>
    <t>Мероприятие 8.3.1. Перевод государственных и муниципальных услуг (функций) в электронный вид</t>
  </si>
  <si>
    <t>8.4.</t>
  </si>
  <si>
    <t>Основное мероприятие 8.4. Сопровождение региональных сегментов федеральных информационных систем и региональных информационных систем Ленинградской области</t>
  </si>
  <si>
    <t>8.4.1.</t>
  </si>
  <si>
    <t>Мероприятие 8.4.1. Сопровождение региональных сегментов федеральных информационных систем и региональных информационных систем Ленинградской области</t>
  </si>
  <si>
    <t>8.4.2.</t>
  </si>
  <si>
    <t>Мероприятие 8.4.2. Сопровождение сегмента региональной автоматизированной информационной системы «Государственный заказ Ленинградской области» (АИСГЗ ЛО),  в соответствии с Федеральным законом № 44-ФЗ</t>
  </si>
  <si>
    <t>ИТОГО по подпрограмме 8</t>
  </si>
  <si>
    <t>Всего по государственной программе</t>
  </si>
  <si>
    <t>Отчетный период: за январь-декабрь 2016 года</t>
  </si>
  <si>
    <t>Мероприятие выполнено, экономия составила 4 650,33 тыс.руб.</t>
  </si>
  <si>
    <t>Мероприятие выполнено</t>
  </si>
  <si>
    <t>Мероприятие выполнено, экономия составила 3 083,02 тыс.руб.</t>
  </si>
  <si>
    <t>Мероприятие выполнено, экономия составила 67,36 тыс.руб.</t>
  </si>
  <si>
    <t>Мероприятие выполнено, экономия составила 5 661,63 тыс.руб. Работы, выполненные на сумму 24 750 тыс.руб., не были профинансированы по причине отказа Казначейством 30.12.16</t>
  </si>
  <si>
    <t>Мероприятие выполнено, экономия составила 5 776,63 тыс.руб. Работы, выполненные на сумму 24 750 тыс.руб., не были профинансированы по причине отказа Казначейством 30.12.16</t>
  </si>
  <si>
    <t>3/3</t>
  </si>
  <si>
    <t>2/2</t>
  </si>
  <si>
    <t>4/4</t>
  </si>
  <si>
    <t>9/9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</si>
</sst>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/>
    <xf numFmtId="0" fontId="5" fillId="0" borderId="3" xfId="0" applyFont="1" applyBorder="1" applyAlignment="1">
      <alignment vertical="center" wrapText="1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16" fontId="5" fillId="0" borderId="1" xfId="0" quotePrefix="1" applyNumberFormat="1" applyFont="1" applyBorder="1" applyAlignment="1">
      <alignment horizontal="center" vertical="center" wrapText="1"/>
    </xf>
    <xf numFmtId="16" fontId="1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9" fontId="8" fillId="0" borderId="0" xfId="3" applyFont="1"/>
    <xf numFmtId="165" fontId="8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right" vertical="top" wrapText="1"/>
    </xf>
    <xf numFmtId="0" fontId="2" fillId="0" borderId="1" xfId="0" quotePrefix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8" fillId="0" borderId="0" xfId="3" applyNumberFormat="1" applyFont="1"/>
    <xf numFmtId="0" fontId="11" fillId="0" borderId="1" xfId="0" applyFont="1" applyFill="1" applyBorder="1" applyAlignment="1">
      <alignment vertical="top" wrapText="1"/>
    </xf>
    <xf numFmtId="4" fontId="8" fillId="0" borderId="0" xfId="0" applyNumberFormat="1" applyFont="1"/>
    <xf numFmtId="0" fontId="11" fillId="2" borderId="1" xfId="0" applyFont="1" applyFill="1" applyBorder="1" applyAlignment="1">
      <alignment vertical="top" wrapText="1"/>
    </xf>
    <xf numFmtId="16" fontId="2" fillId="0" borderId="1" xfId="0" quotePrefix="1" applyNumberFormat="1" applyFont="1" applyFill="1" applyBorder="1" applyAlignment="1">
      <alignment vertical="top" wrapText="1"/>
    </xf>
    <xf numFmtId="165" fontId="2" fillId="0" borderId="1" xfId="0" quotePrefix="1" applyNumberFormat="1" applyFont="1" applyFill="1" applyBorder="1" applyAlignment="1">
      <alignment vertical="top" wrapText="1"/>
    </xf>
  </cellXfs>
  <cellStyles count="5">
    <cellStyle name="Normal" xfId="1"/>
    <cellStyle name="Обычный" xfId="0" builtinId="0"/>
    <cellStyle name="Обычный 2" xfId="2"/>
    <cellStyle name="Обычный 3" xfId="4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tabSelected="1" zoomScaleNormal="100" workbookViewId="0">
      <pane ySplit="12" topLeftCell="A67" activePane="bottomLeft" state="frozenSplit"/>
      <selection pane="bottomLeft" activeCell="R71" sqref="R71"/>
    </sheetView>
  </sheetViews>
  <sheetFormatPr defaultRowHeight="12.75" x14ac:dyDescent="0.2"/>
  <cols>
    <col min="1" max="1" width="5.85546875" style="25" customWidth="1"/>
    <col min="2" max="2" width="25" style="25" customWidth="1"/>
    <col min="3" max="5" width="9.28515625" style="25" bestFit="1" customWidth="1"/>
    <col min="6" max="7" width="11" style="25" bestFit="1" customWidth="1"/>
    <col min="8" max="9" width="9.28515625" style="25" bestFit="1" customWidth="1"/>
    <col min="10" max="11" width="11" style="25" bestFit="1" customWidth="1"/>
    <col min="12" max="13" width="9.28515625" style="25" bestFit="1" customWidth="1"/>
    <col min="14" max="15" width="11" style="25" bestFit="1" customWidth="1"/>
    <col min="16" max="17" width="9.28515625" style="25" bestFit="1" customWidth="1"/>
    <col min="18" max="18" width="14.140625" style="25" customWidth="1"/>
    <col min="19" max="19" width="0" style="25" hidden="1" customWidth="1"/>
    <col min="20" max="20" width="6.28515625" style="25" hidden="1" customWidth="1"/>
    <col min="21" max="21" width="12" style="25" hidden="1" customWidth="1"/>
    <col min="22" max="22" width="0" style="25" hidden="1" customWidth="1"/>
    <col min="23" max="16384" width="9.140625" style="25"/>
  </cols>
  <sheetData>
    <row r="1" spans="1:23" x14ac:dyDescent="0.2">
      <c r="B1" s="56" t="s">
        <v>49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23" x14ac:dyDescent="0.2">
      <c r="B2" s="57" t="s">
        <v>50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23" x14ac:dyDescent="0.2">
      <c r="B3" s="57" t="s">
        <v>51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3" ht="15.75" customHeight="1" x14ac:dyDescent="0.2">
      <c r="A4" s="58" t="s">
        <v>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23" ht="15.75" customHeight="1" x14ac:dyDescent="0.2">
      <c r="A5" s="58" t="s">
        <v>179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3" ht="15.75" customHeight="1" x14ac:dyDescent="0.2">
      <c r="A6" s="58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23" ht="8.25" customHeight="1" x14ac:dyDescent="0.2">
      <c r="B7" s="26"/>
    </row>
    <row r="8" spans="1:23" ht="23.25" customHeight="1" x14ac:dyDescent="0.2">
      <c r="A8" s="54" t="s">
        <v>54</v>
      </c>
      <c r="B8" s="54" t="s">
        <v>55</v>
      </c>
      <c r="C8" s="54" t="s">
        <v>56</v>
      </c>
      <c r="D8" s="54" t="s">
        <v>57</v>
      </c>
      <c r="E8" s="54" t="s">
        <v>58</v>
      </c>
      <c r="F8" s="54" t="s">
        <v>59</v>
      </c>
      <c r="G8" s="54"/>
      <c r="H8" s="54"/>
      <c r="I8" s="54"/>
      <c r="J8" s="54" t="s">
        <v>60</v>
      </c>
      <c r="K8" s="54"/>
      <c r="L8" s="54"/>
      <c r="M8" s="54"/>
      <c r="N8" s="54" t="s">
        <v>61</v>
      </c>
      <c r="O8" s="54"/>
      <c r="P8" s="54"/>
      <c r="Q8" s="54"/>
      <c r="R8" s="54" t="s">
        <v>62</v>
      </c>
    </row>
    <row r="9" spans="1:23" ht="18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23" x14ac:dyDescent="0.2">
      <c r="A10" s="54"/>
      <c r="B10" s="54"/>
      <c r="C10" s="54"/>
      <c r="D10" s="54"/>
      <c r="E10" s="54"/>
      <c r="F10" s="54" t="s">
        <v>63</v>
      </c>
      <c r="G10" s="54" t="s">
        <v>64</v>
      </c>
      <c r="H10" s="54" t="s">
        <v>65</v>
      </c>
      <c r="I10" s="54" t="s">
        <v>66</v>
      </c>
      <c r="J10" s="54" t="s">
        <v>63</v>
      </c>
      <c r="K10" s="54" t="s">
        <v>64</v>
      </c>
      <c r="L10" s="54" t="s">
        <v>65</v>
      </c>
      <c r="M10" s="54" t="s">
        <v>66</v>
      </c>
      <c r="N10" s="54" t="s">
        <v>63</v>
      </c>
      <c r="O10" s="55" t="s">
        <v>64</v>
      </c>
      <c r="P10" s="54" t="s">
        <v>65</v>
      </c>
      <c r="Q10" s="54" t="s">
        <v>66</v>
      </c>
      <c r="R10" s="54"/>
    </row>
    <row r="11" spans="1:23" ht="8.25" customHeight="1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4"/>
      <c r="Q11" s="54"/>
      <c r="R11" s="54"/>
    </row>
    <row r="12" spans="1:23" ht="18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4"/>
      <c r="Q12" s="54"/>
      <c r="R12" s="54"/>
    </row>
    <row r="13" spans="1:23" s="28" customFormat="1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  <c r="M13" s="27">
        <v>13</v>
      </c>
      <c r="N13" s="27">
        <v>14</v>
      </c>
      <c r="O13" s="27">
        <v>15</v>
      </c>
      <c r="P13" s="27">
        <v>16</v>
      </c>
      <c r="Q13" s="27">
        <v>17</v>
      </c>
      <c r="R13" s="27">
        <v>18</v>
      </c>
    </row>
    <row r="14" spans="1:23" s="28" customFormat="1" x14ac:dyDescent="0.2">
      <c r="A14" s="48" t="s">
        <v>23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</row>
    <row r="15" spans="1:23" ht="102" x14ac:dyDescent="0.2">
      <c r="A15" s="29" t="s">
        <v>67</v>
      </c>
      <c r="B15" s="4" t="s">
        <v>68</v>
      </c>
      <c r="C15" s="24" t="s">
        <v>69</v>
      </c>
      <c r="D15" s="30" t="s">
        <v>70</v>
      </c>
      <c r="E15" s="30" t="s">
        <v>71</v>
      </c>
      <c r="F15" s="31"/>
      <c r="G15" s="32">
        <f>SUM(G16:G22)</f>
        <v>68704.883399999992</v>
      </c>
      <c r="H15" s="33"/>
      <c r="I15" s="33"/>
      <c r="J15" s="33"/>
      <c r="K15" s="32">
        <f>SUM(K16:K22)</f>
        <v>64054.557220000002</v>
      </c>
      <c r="L15" s="33"/>
      <c r="M15" s="33"/>
      <c r="N15" s="33"/>
      <c r="O15" s="32">
        <f>K15</f>
        <v>64054.557220000002</v>
      </c>
      <c r="P15" s="31"/>
      <c r="Q15" s="31"/>
      <c r="R15" s="64" t="s">
        <v>180</v>
      </c>
      <c r="S15" s="63">
        <f>G15-K15</f>
        <v>4650.3261799999891</v>
      </c>
      <c r="T15" s="35">
        <f>O15/G15</f>
        <v>0.93231447387915967</v>
      </c>
      <c r="W15" s="36"/>
    </row>
    <row r="16" spans="1:23" ht="114.75" x14ac:dyDescent="0.2">
      <c r="A16" s="29" t="s">
        <v>72</v>
      </c>
      <c r="B16" s="4" t="s">
        <v>73</v>
      </c>
      <c r="C16" s="24" t="s">
        <v>74</v>
      </c>
      <c r="D16" s="30" t="s">
        <v>70</v>
      </c>
      <c r="E16" s="30" t="s">
        <v>71</v>
      </c>
      <c r="F16" s="31"/>
      <c r="G16" s="32">
        <v>33272.883399999999</v>
      </c>
      <c r="H16" s="33"/>
      <c r="I16" s="33"/>
      <c r="J16" s="33"/>
      <c r="K16" s="32">
        <v>31905.5834</v>
      </c>
      <c r="L16" s="33"/>
      <c r="M16" s="33"/>
      <c r="N16" s="33"/>
      <c r="O16" s="32">
        <f t="shared" ref="O16:Q34" si="0">K16</f>
        <v>31905.5834</v>
      </c>
      <c r="P16" s="31"/>
      <c r="Q16" s="31"/>
      <c r="R16" s="64" t="s">
        <v>181</v>
      </c>
      <c r="S16" s="63">
        <f t="shared" ref="S16:S68" si="1">G16-K16</f>
        <v>1367.2999999999993</v>
      </c>
      <c r="T16" s="35">
        <f t="shared" ref="T16:T68" si="2">O16/G16</f>
        <v>0.95890647697818698</v>
      </c>
      <c r="W16" s="36"/>
    </row>
    <row r="17" spans="1:23" ht="76.5" x14ac:dyDescent="0.2">
      <c r="A17" s="29" t="s">
        <v>75</v>
      </c>
      <c r="B17" s="4" t="s">
        <v>76</v>
      </c>
      <c r="C17" s="24" t="s">
        <v>77</v>
      </c>
      <c r="D17" s="30" t="s">
        <v>70</v>
      </c>
      <c r="E17" s="30" t="s">
        <v>71</v>
      </c>
      <c r="F17" s="31"/>
      <c r="G17" s="32">
        <v>1000</v>
      </c>
      <c r="H17" s="33"/>
      <c r="I17" s="33"/>
      <c r="J17" s="33"/>
      <c r="K17" s="32">
        <v>999.99800000000005</v>
      </c>
      <c r="L17" s="33"/>
      <c r="M17" s="33"/>
      <c r="N17" s="33"/>
      <c r="O17" s="32">
        <f t="shared" si="0"/>
        <v>999.99800000000005</v>
      </c>
      <c r="P17" s="31"/>
      <c r="Q17" s="31"/>
      <c r="R17" s="64" t="s">
        <v>181</v>
      </c>
      <c r="S17" s="63">
        <f t="shared" si="1"/>
        <v>1.9999999999527063E-3</v>
      </c>
      <c r="T17" s="35">
        <f t="shared" si="2"/>
        <v>0.99999800000000005</v>
      </c>
      <c r="W17" s="36"/>
    </row>
    <row r="18" spans="1:23" ht="51" x14ac:dyDescent="0.2">
      <c r="A18" s="29" t="s">
        <v>78</v>
      </c>
      <c r="B18" s="4" t="s">
        <v>79</v>
      </c>
      <c r="C18" s="24" t="s">
        <v>80</v>
      </c>
      <c r="D18" s="30" t="s">
        <v>70</v>
      </c>
      <c r="E18" s="30" t="s">
        <v>71</v>
      </c>
      <c r="F18" s="31"/>
      <c r="G18" s="37">
        <v>0</v>
      </c>
      <c r="H18" s="33"/>
      <c r="I18" s="33"/>
      <c r="J18" s="33"/>
      <c r="K18" s="37">
        <v>0</v>
      </c>
      <c r="L18" s="33"/>
      <c r="M18" s="33"/>
      <c r="N18" s="33"/>
      <c r="O18" s="32">
        <f t="shared" si="0"/>
        <v>0</v>
      </c>
      <c r="P18" s="31"/>
      <c r="Q18" s="31"/>
      <c r="R18" s="34"/>
      <c r="S18" s="63">
        <f t="shared" si="1"/>
        <v>0</v>
      </c>
      <c r="T18" s="35" t="e">
        <f t="shared" si="2"/>
        <v>#DIV/0!</v>
      </c>
      <c r="W18" s="36"/>
    </row>
    <row r="19" spans="1:23" ht="63.75" x14ac:dyDescent="0.2">
      <c r="A19" s="29" t="s">
        <v>81</v>
      </c>
      <c r="B19" s="4" t="s">
        <v>82</v>
      </c>
      <c r="C19" s="24" t="s">
        <v>77</v>
      </c>
      <c r="D19" s="30" t="s">
        <v>70</v>
      </c>
      <c r="E19" s="30" t="s">
        <v>71</v>
      </c>
      <c r="F19" s="31"/>
      <c r="G19" s="32">
        <v>13832</v>
      </c>
      <c r="H19" s="33"/>
      <c r="I19" s="33"/>
      <c r="J19" s="33"/>
      <c r="K19" s="38">
        <v>10748.97582</v>
      </c>
      <c r="L19" s="33"/>
      <c r="M19" s="33"/>
      <c r="N19" s="33"/>
      <c r="O19" s="32">
        <f t="shared" si="0"/>
        <v>10748.97582</v>
      </c>
      <c r="P19" s="31"/>
      <c r="Q19" s="31"/>
      <c r="R19" s="64" t="s">
        <v>182</v>
      </c>
      <c r="S19" s="63">
        <f t="shared" si="1"/>
        <v>3083.0241800000003</v>
      </c>
      <c r="T19" s="35">
        <f t="shared" si="2"/>
        <v>0.77710929872758816</v>
      </c>
      <c r="W19" s="36"/>
    </row>
    <row r="20" spans="1:23" ht="89.25" x14ac:dyDescent="0.2">
      <c r="A20" s="29" t="s">
        <v>83</v>
      </c>
      <c r="B20" s="39" t="s">
        <v>84</v>
      </c>
      <c r="C20" s="24" t="s">
        <v>77</v>
      </c>
      <c r="D20" s="30" t="s">
        <v>70</v>
      </c>
      <c r="E20" s="30" t="s">
        <v>71</v>
      </c>
      <c r="F20" s="31"/>
      <c r="G20" s="32">
        <v>16600</v>
      </c>
      <c r="H20" s="33"/>
      <c r="I20" s="33"/>
      <c r="J20" s="33"/>
      <c r="K20" s="32">
        <v>16600</v>
      </c>
      <c r="L20" s="33"/>
      <c r="M20" s="33"/>
      <c r="N20" s="33"/>
      <c r="O20" s="32">
        <f t="shared" si="0"/>
        <v>16600</v>
      </c>
      <c r="P20" s="31"/>
      <c r="Q20" s="31"/>
      <c r="R20" s="64" t="s">
        <v>181</v>
      </c>
      <c r="S20" s="63">
        <f t="shared" si="1"/>
        <v>0</v>
      </c>
      <c r="T20" s="35">
        <f t="shared" si="2"/>
        <v>1</v>
      </c>
      <c r="W20" s="36"/>
    </row>
    <row r="21" spans="1:23" ht="102" x14ac:dyDescent="0.2">
      <c r="A21" s="29" t="s">
        <v>85</v>
      </c>
      <c r="B21" s="39" t="s">
        <v>86</v>
      </c>
      <c r="C21" s="24" t="s">
        <v>80</v>
      </c>
      <c r="D21" s="30" t="s">
        <v>70</v>
      </c>
      <c r="E21" s="30" t="s">
        <v>71</v>
      </c>
      <c r="F21" s="31"/>
      <c r="G21" s="32">
        <v>4000</v>
      </c>
      <c r="H21" s="33"/>
      <c r="I21" s="33"/>
      <c r="J21" s="33"/>
      <c r="K21" s="32">
        <v>3800</v>
      </c>
      <c r="L21" s="33"/>
      <c r="M21" s="33"/>
      <c r="N21" s="33"/>
      <c r="O21" s="32">
        <f t="shared" si="0"/>
        <v>3800</v>
      </c>
      <c r="P21" s="31"/>
      <c r="Q21" s="31"/>
      <c r="R21" s="64" t="s">
        <v>181</v>
      </c>
      <c r="S21" s="63">
        <f t="shared" si="1"/>
        <v>200</v>
      </c>
      <c r="T21" s="35">
        <f t="shared" si="2"/>
        <v>0.95</v>
      </c>
      <c r="W21" s="36"/>
    </row>
    <row r="22" spans="1:23" ht="78.75" x14ac:dyDescent="0.2">
      <c r="A22" s="29" t="s">
        <v>87</v>
      </c>
      <c r="B22" s="39" t="s">
        <v>88</v>
      </c>
      <c r="C22" s="24" t="s">
        <v>77</v>
      </c>
      <c r="D22" s="30" t="s">
        <v>70</v>
      </c>
      <c r="E22" s="30" t="s">
        <v>71</v>
      </c>
      <c r="F22" s="31"/>
      <c r="G22" s="32">
        <v>0</v>
      </c>
      <c r="H22" s="33"/>
      <c r="I22" s="33"/>
      <c r="J22" s="33"/>
      <c r="K22" s="32">
        <v>0</v>
      </c>
      <c r="L22" s="33"/>
      <c r="M22" s="33"/>
      <c r="N22" s="33"/>
      <c r="O22" s="32">
        <f t="shared" si="0"/>
        <v>0</v>
      </c>
      <c r="P22" s="31"/>
      <c r="Q22" s="31"/>
      <c r="R22" s="34"/>
      <c r="S22" s="64" t="s">
        <v>180</v>
      </c>
      <c r="T22" s="35" t="e">
        <f t="shared" si="2"/>
        <v>#DIV/0!</v>
      </c>
      <c r="W22" s="36"/>
    </row>
    <row r="23" spans="1:23" ht="102" x14ac:dyDescent="0.2">
      <c r="A23" s="29" t="s">
        <v>89</v>
      </c>
      <c r="B23" s="39" t="s">
        <v>90</v>
      </c>
      <c r="C23" s="24" t="s">
        <v>69</v>
      </c>
      <c r="D23" s="30" t="s">
        <v>70</v>
      </c>
      <c r="E23" s="30" t="s">
        <v>71</v>
      </c>
      <c r="F23" s="31"/>
      <c r="G23" s="32">
        <f>SUM(G24:G29)</f>
        <v>240691.44022000005</v>
      </c>
      <c r="H23" s="33"/>
      <c r="I23" s="33"/>
      <c r="J23" s="33"/>
      <c r="K23" s="32">
        <f>SUM(K24:K29)</f>
        <v>237818.16211</v>
      </c>
      <c r="L23" s="33"/>
      <c r="M23" s="33"/>
      <c r="N23" s="33"/>
      <c r="O23" s="32">
        <f t="shared" si="0"/>
        <v>237818.16211</v>
      </c>
      <c r="P23" s="31"/>
      <c r="Q23" s="31"/>
      <c r="R23" s="64" t="s">
        <v>181</v>
      </c>
      <c r="S23" s="63">
        <f t="shared" si="1"/>
        <v>2873.2781100000429</v>
      </c>
      <c r="T23" s="35">
        <f t="shared" si="2"/>
        <v>0.98806240011122215</v>
      </c>
      <c r="W23" s="36"/>
    </row>
    <row r="24" spans="1:23" ht="127.5" x14ac:dyDescent="0.2">
      <c r="A24" s="29" t="s">
        <v>91</v>
      </c>
      <c r="B24" s="39" t="s">
        <v>92</v>
      </c>
      <c r="C24" s="24" t="s">
        <v>93</v>
      </c>
      <c r="D24" s="30" t="s">
        <v>70</v>
      </c>
      <c r="E24" s="30" t="s">
        <v>71</v>
      </c>
      <c r="F24" s="31"/>
      <c r="G24" s="32">
        <v>77454.035520000005</v>
      </c>
      <c r="H24" s="33"/>
      <c r="I24" s="33"/>
      <c r="J24" s="33"/>
      <c r="K24" s="32">
        <v>77325.754230000006</v>
      </c>
      <c r="L24" s="33"/>
      <c r="M24" s="33"/>
      <c r="N24" s="33"/>
      <c r="O24" s="32">
        <f t="shared" si="0"/>
        <v>77325.754230000006</v>
      </c>
      <c r="P24" s="31"/>
      <c r="Q24" s="31"/>
      <c r="R24" s="64" t="s">
        <v>181</v>
      </c>
      <c r="S24" s="63">
        <f t="shared" si="1"/>
        <v>128.28128999999899</v>
      </c>
      <c r="T24" s="35">
        <f t="shared" si="2"/>
        <v>0.99834377525794804</v>
      </c>
      <c r="W24" s="36"/>
    </row>
    <row r="25" spans="1:23" ht="51" x14ac:dyDescent="0.2">
      <c r="A25" s="29" t="s">
        <v>94</v>
      </c>
      <c r="B25" s="39" t="s">
        <v>95</v>
      </c>
      <c r="C25" s="24" t="s">
        <v>80</v>
      </c>
      <c r="D25" s="30" t="s">
        <v>70</v>
      </c>
      <c r="E25" s="30" t="s">
        <v>71</v>
      </c>
      <c r="F25" s="31"/>
      <c r="G25" s="32">
        <v>13956.831</v>
      </c>
      <c r="H25" s="33"/>
      <c r="I25" s="33"/>
      <c r="J25" s="33"/>
      <c r="K25" s="32">
        <v>13890.831</v>
      </c>
      <c r="L25" s="33"/>
      <c r="M25" s="33"/>
      <c r="N25" s="33"/>
      <c r="O25" s="32">
        <f t="shared" si="0"/>
        <v>13890.831</v>
      </c>
      <c r="P25" s="31"/>
      <c r="Q25" s="31"/>
      <c r="R25" s="64" t="s">
        <v>181</v>
      </c>
      <c r="S25" s="63">
        <f t="shared" si="1"/>
        <v>66</v>
      </c>
      <c r="T25" s="35">
        <f t="shared" si="2"/>
        <v>0.99527113282377644</v>
      </c>
      <c r="W25" s="36"/>
    </row>
    <row r="26" spans="1:23" ht="153" x14ac:dyDescent="0.2">
      <c r="A26" s="29" t="s">
        <v>96</v>
      </c>
      <c r="B26" s="39" t="s">
        <v>97</v>
      </c>
      <c r="C26" s="24" t="s">
        <v>80</v>
      </c>
      <c r="D26" s="30" t="s">
        <v>70</v>
      </c>
      <c r="E26" s="30" t="s">
        <v>71</v>
      </c>
      <c r="F26" s="31"/>
      <c r="G26" s="32">
        <f>22712.1255+67795.6156+2259.73764</f>
        <v>92767.478740000006</v>
      </c>
      <c r="H26" s="33"/>
      <c r="I26" s="33"/>
      <c r="J26" s="33"/>
      <c r="K26" s="32">
        <f>20750.83794+67555.2956+2248.45071</f>
        <v>90554.58425</v>
      </c>
      <c r="L26" s="33"/>
      <c r="M26" s="33"/>
      <c r="N26" s="33"/>
      <c r="O26" s="32">
        <f t="shared" si="0"/>
        <v>90554.58425</v>
      </c>
      <c r="P26" s="31"/>
      <c r="Q26" s="31"/>
      <c r="R26" s="64" t="s">
        <v>181</v>
      </c>
      <c r="S26" s="63">
        <f t="shared" si="1"/>
        <v>2212.894490000006</v>
      </c>
      <c r="T26" s="35">
        <f t="shared" si="2"/>
        <v>0.97614579462483719</v>
      </c>
      <c r="W26" s="36"/>
    </row>
    <row r="27" spans="1:23" ht="76.5" x14ac:dyDescent="0.2">
      <c r="A27" s="29" t="s">
        <v>98</v>
      </c>
      <c r="B27" s="39" t="s">
        <v>99</v>
      </c>
      <c r="C27" s="24" t="s">
        <v>80</v>
      </c>
      <c r="D27" s="30" t="s">
        <v>70</v>
      </c>
      <c r="E27" s="30" t="s">
        <v>71</v>
      </c>
      <c r="F27" s="31"/>
      <c r="G27" s="32">
        <f>1380.2745+477</f>
        <v>1857.2745</v>
      </c>
      <c r="H27" s="33"/>
      <c r="I27" s="33"/>
      <c r="J27" s="33"/>
      <c r="K27" s="32">
        <f>1380.2745+477</f>
        <v>1857.2745</v>
      </c>
      <c r="L27" s="33"/>
      <c r="M27" s="33"/>
      <c r="N27" s="33"/>
      <c r="O27" s="32">
        <f t="shared" si="0"/>
        <v>1857.2745</v>
      </c>
      <c r="P27" s="31"/>
      <c r="Q27" s="31"/>
      <c r="R27" s="64" t="s">
        <v>181</v>
      </c>
      <c r="S27" s="63">
        <f t="shared" si="1"/>
        <v>0</v>
      </c>
      <c r="T27" s="35">
        <f t="shared" si="2"/>
        <v>1</v>
      </c>
      <c r="W27" s="36"/>
    </row>
    <row r="28" spans="1:23" ht="63.75" x14ac:dyDescent="0.2">
      <c r="A28" s="29" t="s">
        <v>100</v>
      </c>
      <c r="B28" s="39" t="s">
        <v>101</v>
      </c>
      <c r="C28" s="24" t="s">
        <v>80</v>
      </c>
      <c r="D28" s="30" t="s">
        <v>70</v>
      </c>
      <c r="E28" s="30" t="s">
        <v>71</v>
      </c>
      <c r="F28" s="31"/>
      <c r="G28" s="32">
        <f>7229.9355+12736.5645</f>
        <v>19966.5</v>
      </c>
      <c r="H28" s="33"/>
      <c r="I28" s="33"/>
      <c r="J28" s="33"/>
      <c r="K28" s="32">
        <f>7229.9355+12445.28792</f>
        <v>19675.223420000002</v>
      </c>
      <c r="L28" s="33"/>
      <c r="M28" s="33"/>
      <c r="N28" s="33"/>
      <c r="O28" s="32">
        <f t="shared" si="0"/>
        <v>19675.223420000002</v>
      </c>
      <c r="P28" s="31"/>
      <c r="Q28" s="31"/>
      <c r="R28" s="64" t="s">
        <v>181</v>
      </c>
      <c r="S28" s="63">
        <f t="shared" si="1"/>
        <v>291.27657999999792</v>
      </c>
      <c r="T28" s="35">
        <f t="shared" si="2"/>
        <v>0.98541173565722595</v>
      </c>
      <c r="W28" s="36"/>
    </row>
    <row r="29" spans="1:23" ht="63.75" x14ac:dyDescent="0.2">
      <c r="A29" s="29" t="s">
        <v>102</v>
      </c>
      <c r="B29" s="39" t="s">
        <v>103</v>
      </c>
      <c r="C29" s="24" t="s">
        <v>80</v>
      </c>
      <c r="D29" s="30" t="s">
        <v>70</v>
      </c>
      <c r="E29" s="30" t="s">
        <v>71</v>
      </c>
      <c r="F29" s="31"/>
      <c r="G29" s="32">
        <v>34689.320460000003</v>
      </c>
      <c r="H29" s="33"/>
      <c r="I29" s="33"/>
      <c r="J29" s="33"/>
      <c r="K29" s="32">
        <v>34514.494709999999</v>
      </c>
      <c r="L29" s="33"/>
      <c r="M29" s="33"/>
      <c r="N29" s="33"/>
      <c r="O29" s="32">
        <f t="shared" si="0"/>
        <v>34514.494709999999</v>
      </c>
      <c r="P29" s="31"/>
      <c r="Q29" s="31"/>
      <c r="R29" s="64" t="s">
        <v>181</v>
      </c>
      <c r="S29" s="63">
        <f t="shared" si="1"/>
        <v>174.82575000000361</v>
      </c>
      <c r="T29" s="35">
        <f t="shared" si="2"/>
        <v>0.99496024287354967</v>
      </c>
      <c r="W29" s="36"/>
    </row>
    <row r="30" spans="1:23" ht="76.5" x14ac:dyDescent="0.2">
      <c r="A30" s="29" t="s">
        <v>104</v>
      </c>
      <c r="B30" s="39" t="s">
        <v>105</v>
      </c>
      <c r="C30" s="24" t="s">
        <v>69</v>
      </c>
      <c r="D30" s="30" t="s">
        <v>70</v>
      </c>
      <c r="E30" s="30" t="s">
        <v>71</v>
      </c>
      <c r="F30" s="31"/>
      <c r="G30" s="32">
        <f>SUM(G31:G34)</f>
        <v>25100</v>
      </c>
      <c r="H30" s="33"/>
      <c r="I30" s="33"/>
      <c r="J30" s="33"/>
      <c r="K30" s="32">
        <f>SUM(K31:K34)</f>
        <v>24980</v>
      </c>
      <c r="L30" s="33"/>
      <c r="M30" s="32">
        <f>SUM(M31:M34)</f>
        <v>500</v>
      </c>
      <c r="N30" s="33"/>
      <c r="O30" s="32">
        <f t="shared" si="0"/>
        <v>24980</v>
      </c>
      <c r="P30" s="31"/>
      <c r="Q30" s="32">
        <f t="shared" si="0"/>
        <v>500</v>
      </c>
      <c r="R30" s="64" t="s">
        <v>181</v>
      </c>
      <c r="S30" s="63">
        <f t="shared" si="1"/>
        <v>120</v>
      </c>
      <c r="T30" s="35">
        <f t="shared" si="2"/>
        <v>0.99521912350597608</v>
      </c>
      <c r="W30" s="36"/>
    </row>
    <row r="31" spans="1:23" ht="38.25" x14ac:dyDescent="0.2">
      <c r="A31" s="29" t="s">
        <v>106</v>
      </c>
      <c r="B31" s="39" t="s">
        <v>107</v>
      </c>
      <c r="C31" s="24" t="s">
        <v>77</v>
      </c>
      <c r="D31" s="30" t="s">
        <v>70</v>
      </c>
      <c r="E31" s="30" t="s">
        <v>71</v>
      </c>
      <c r="F31" s="31"/>
      <c r="G31" s="32">
        <f>678+9322</f>
        <v>10000</v>
      </c>
      <c r="H31" s="33"/>
      <c r="I31" s="33"/>
      <c r="J31" s="33"/>
      <c r="K31" s="32">
        <f>674.61+9275.39</f>
        <v>9950</v>
      </c>
      <c r="L31" s="33"/>
      <c r="M31" s="33"/>
      <c r="N31" s="33"/>
      <c r="O31" s="32">
        <f t="shared" si="0"/>
        <v>9950</v>
      </c>
      <c r="P31" s="31"/>
      <c r="Q31" s="31"/>
      <c r="R31" s="64" t="s">
        <v>181</v>
      </c>
      <c r="S31" s="63">
        <f t="shared" si="1"/>
        <v>50</v>
      </c>
      <c r="T31" s="35">
        <f t="shared" si="2"/>
        <v>0.995</v>
      </c>
      <c r="W31" s="36"/>
    </row>
    <row r="32" spans="1:23" ht="51" x14ac:dyDescent="0.2">
      <c r="A32" s="29" t="s">
        <v>108</v>
      </c>
      <c r="B32" s="39" t="s">
        <v>109</v>
      </c>
      <c r="C32" s="24" t="s">
        <v>77</v>
      </c>
      <c r="D32" s="30" t="s">
        <v>70</v>
      </c>
      <c r="E32" s="30" t="s">
        <v>71</v>
      </c>
      <c r="F32" s="31"/>
      <c r="G32" s="32">
        <f>8201+5799</f>
        <v>14000</v>
      </c>
      <c r="H32" s="33"/>
      <c r="I32" s="33"/>
      <c r="J32" s="33"/>
      <c r="K32" s="32">
        <f>8159.995+5770.005</f>
        <v>13930</v>
      </c>
      <c r="L32" s="33"/>
      <c r="M32" s="33"/>
      <c r="N32" s="33"/>
      <c r="O32" s="32">
        <f t="shared" si="0"/>
        <v>13930</v>
      </c>
      <c r="P32" s="31"/>
      <c r="Q32" s="31"/>
      <c r="R32" s="64" t="s">
        <v>181</v>
      </c>
      <c r="S32" s="63">
        <f t="shared" si="1"/>
        <v>70</v>
      </c>
      <c r="T32" s="35">
        <f t="shared" si="2"/>
        <v>0.995</v>
      </c>
      <c r="W32" s="36"/>
    </row>
    <row r="33" spans="1:23" ht="102" x14ac:dyDescent="0.2">
      <c r="A33" s="29" t="s">
        <v>110</v>
      </c>
      <c r="B33" s="39" t="s">
        <v>111</v>
      </c>
      <c r="C33" s="24" t="s">
        <v>77</v>
      </c>
      <c r="D33" s="30" t="s">
        <v>70</v>
      </c>
      <c r="E33" s="30" t="s">
        <v>71</v>
      </c>
      <c r="F33" s="31"/>
      <c r="G33" s="32">
        <v>800</v>
      </c>
      <c r="H33" s="33"/>
      <c r="I33" s="33"/>
      <c r="J33" s="33"/>
      <c r="K33" s="32">
        <v>800</v>
      </c>
      <c r="L33" s="33"/>
      <c r="M33" s="33"/>
      <c r="N33" s="33"/>
      <c r="O33" s="32">
        <f t="shared" si="0"/>
        <v>800</v>
      </c>
      <c r="P33" s="31"/>
      <c r="Q33" s="31"/>
      <c r="R33" s="64" t="s">
        <v>181</v>
      </c>
      <c r="S33" s="63">
        <f t="shared" si="1"/>
        <v>0</v>
      </c>
      <c r="T33" s="35">
        <f t="shared" si="2"/>
        <v>1</v>
      </c>
      <c r="W33" s="36"/>
    </row>
    <row r="34" spans="1:23" ht="140.25" x14ac:dyDescent="0.2">
      <c r="A34" s="29" t="s">
        <v>112</v>
      </c>
      <c r="B34" s="39" t="s">
        <v>113</v>
      </c>
      <c r="C34" s="24" t="s">
        <v>114</v>
      </c>
      <c r="D34" s="30" t="s">
        <v>70</v>
      </c>
      <c r="E34" s="30" t="s">
        <v>71</v>
      </c>
      <c r="F34" s="31"/>
      <c r="G34" s="38">
        <v>300</v>
      </c>
      <c r="H34" s="33"/>
      <c r="I34" s="33"/>
      <c r="J34" s="33"/>
      <c r="K34" s="32">
        <v>300</v>
      </c>
      <c r="L34" s="33"/>
      <c r="M34" s="32">
        <v>500</v>
      </c>
      <c r="N34" s="33"/>
      <c r="O34" s="32">
        <f t="shared" si="0"/>
        <v>300</v>
      </c>
      <c r="P34" s="31"/>
      <c r="Q34" s="32">
        <v>500</v>
      </c>
      <c r="R34" s="64" t="s">
        <v>181</v>
      </c>
      <c r="S34" s="63">
        <f t="shared" si="1"/>
        <v>0</v>
      </c>
      <c r="T34" s="35">
        <f t="shared" si="2"/>
        <v>1</v>
      </c>
      <c r="W34" s="36"/>
    </row>
    <row r="35" spans="1:23" x14ac:dyDescent="0.2">
      <c r="A35" s="29"/>
      <c r="B35" s="40" t="s">
        <v>115</v>
      </c>
      <c r="C35" s="31"/>
      <c r="D35" s="30"/>
      <c r="E35" s="30"/>
      <c r="F35" s="33"/>
      <c r="G35" s="41">
        <f>SUM(G15,G23,G30)</f>
        <v>334496.32362000004</v>
      </c>
      <c r="H35" s="41"/>
      <c r="I35" s="41"/>
      <c r="J35" s="41"/>
      <c r="K35" s="41">
        <f>SUM(K15,K23,K30)</f>
        <v>326852.71932999999</v>
      </c>
      <c r="L35" s="41"/>
      <c r="M35" s="41">
        <f>SUM(M15,M23,M30)</f>
        <v>500</v>
      </c>
      <c r="N35" s="41"/>
      <c r="O35" s="41">
        <f>SUM(O15,O23,O30)</f>
        <v>326852.71932999999</v>
      </c>
      <c r="P35" s="33"/>
      <c r="Q35" s="41">
        <f>SUM(Q15,Q23,Q30)</f>
        <v>500</v>
      </c>
      <c r="R35" s="42" t="s">
        <v>186</v>
      </c>
      <c r="S35" s="63">
        <f t="shared" si="1"/>
        <v>7643.6042900000466</v>
      </c>
      <c r="T35" s="35">
        <f t="shared" si="2"/>
        <v>0.97714891390350989</v>
      </c>
      <c r="W35" s="36"/>
    </row>
    <row r="36" spans="1:23" x14ac:dyDescent="0.2">
      <c r="A36" s="48" t="s">
        <v>35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  <c r="S36" s="63">
        <f t="shared" si="1"/>
        <v>0</v>
      </c>
      <c r="T36" s="35" t="e">
        <f t="shared" si="2"/>
        <v>#DIV/0!</v>
      </c>
      <c r="W36" s="36"/>
    </row>
    <row r="37" spans="1:23" ht="76.5" x14ac:dyDescent="0.2">
      <c r="A37" s="29" t="s">
        <v>116</v>
      </c>
      <c r="B37" s="39" t="s">
        <v>117</v>
      </c>
      <c r="C37" s="24" t="s">
        <v>118</v>
      </c>
      <c r="D37" s="30" t="s">
        <v>70</v>
      </c>
      <c r="E37" s="30" t="s">
        <v>71</v>
      </c>
      <c r="F37" s="31"/>
      <c r="G37" s="32">
        <f>SUM(G38:G41)</f>
        <v>67194.152889999998</v>
      </c>
      <c r="H37" s="33"/>
      <c r="I37" s="33"/>
      <c r="J37" s="33"/>
      <c r="K37" s="32">
        <f>SUM(K38:K41)</f>
        <v>67130.333030000009</v>
      </c>
      <c r="L37" s="33"/>
      <c r="M37" s="33"/>
      <c r="N37" s="33"/>
      <c r="O37" s="32">
        <f>K37</f>
        <v>67130.333030000009</v>
      </c>
      <c r="P37" s="31"/>
      <c r="Q37" s="31"/>
      <c r="R37" s="64" t="s">
        <v>181</v>
      </c>
      <c r="S37" s="63">
        <f t="shared" si="1"/>
        <v>63.819859999988694</v>
      </c>
      <c r="T37" s="35">
        <f t="shared" si="2"/>
        <v>0.99905021706123054</v>
      </c>
      <c r="W37" s="36"/>
    </row>
    <row r="38" spans="1:23" ht="76.5" x14ac:dyDescent="0.2">
      <c r="A38" s="29" t="s">
        <v>119</v>
      </c>
      <c r="B38" s="39" t="s">
        <v>120</v>
      </c>
      <c r="C38" s="24" t="s">
        <v>77</v>
      </c>
      <c r="D38" s="30" t="s">
        <v>70</v>
      </c>
      <c r="E38" s="30" t="s">
        <v>71</v>
      </c>
      <c r="F38" s="31"/>
      <c r="G38" s="47">
        <f>29440</f>
        <v>29440</v>
      </c>
      <c r="H38" s="33"/>
      <c r="I38" s="33"/>
      <c r="J38" s="33"/>
      <c r="K38" s="32">
        <f>29436</f>
        <v>29436</v>
      </c>
      <c r="L38" s="33"/>
      <c r="M38" s="33"/>
      <c r="N38" s="33"/>
      <c r="O38" s="32">
        <f t="shared" ref="O38:O53" si="3">K38</f>
        <v>29436</v>
      </c>
      <c r="P38" s="31"/>
      <c r="Q38" s="31"/>
      <c r="R38" s="64" t="s">
        <v>181</v>
      </c>
      <c r="S38" s="63">
        <f t="shared" si="1"/>
        <v>4</v>
      </c>
      <c r="T38" s="35">
        <f t="shared" si="2"/>
        <v>0.99986413043478262</v>
      </c>
      <c r="W38" s="36"/>
    </row>
    <row r="39" spans="1:23" ht="114.75" x14ac:dyDescent="0.2">
      <c r="A39" s="29" t="s">
        <v>121</v>
      </c>
      <c r="B39" s="39" t="s">
        <v>122</v>
      </c>
      <c r="C39" s="24" t="s">
        <v>80</v>
      </c>
      <c r="D39" s="30" t="s">
        <v>70</v>
      </c>
      <c r="E39" s="30" t="s">
        <v>71</v>
      </c>
      <c r="F39" s="31"/>
      <c r="G39" s="32">
        <v>15560</v>
      </c>
      <c r="H39" s="33"/>
      <c r="I39" s="33"/>
      <c r="J39" s="33"/>
      <c r="K39" s="32">
        <v>15500.18578</v>
      </c>
      <c r="L39" s="33"/>
      <c r="M39" s="33"/>
      <c r="N39" s="33"/>
      <c r="O39" s="32">
        <f t="shared" si="3"/>
        <v>15500.18578</v>
      </c>
      <c r="P39" s="31"/>
      <c r="Q39" s="31"/>
      <c r="R39" s="64" t="s">
        <v>181</v>
      </c>
      <c r="S39" s="63">
        <f t="shared" si="1"/>
        <v>59.814220000000205</v>
      </c>
      <c r="T39" s="35">
        <f t="shared" si="2"/>
        <v>0.99615589845758357</v>
      </c>
      <c r="W39" s="36"/>
    </row>
    <row r="40" spans="1:23" ht="114.75" x14ac:dyDescent="0.2">
      <c r="A40" s="29" t="s">
        <v>123</v>
      </c>
      <c r="B40" s="39" t="s">
        <v>124</v>
      </c>
      <c r="C40" s="24" t="s">
        <v>80</v>
      </c>
      <c r="D40" s="30" t="s">
        <v>70</v>
      </c>
      <c r="E40" s="30" t="s">
        <v>71</v>
      </c>
      <c r="F40" s="31"/>
      <c r="G40" s="32">
        <v>4737.9928900000004</v>
      </c>
      <c r="H40" s="33"/>
      <c r="I40" s="33"/>
      <c r="J40" s="33"/>
      <c r="K40" s="32">
        <v>4737.9928900000004</v>
      </c>
      <c r="L40" s="33"/>
      <c r="M40" s="33"/>
      <c r="N40" s="33"/>
      <c r="O40" s="32">
        <f t="shared" si="3"/>
        <v>4737.9928900000004</v>
      </c>
      <c r="P40" s="31"/>
      <c r="Q40" s="31"/>
      <c r="R40" s="64" t="s">
        <v>181</v>
      </c>
      <c r="S40" s="63">
        <f t="shared" si="1"/>
        <v>0</v>
      </c>
      <c r="T40" s="35">
        <f t="shared" si="2"/>
        <v>1</v>
      </c>
      <c r="W40" s="36"/>
    </row>
    <row r="41" spans="1:23" ht="102" x14ac:dyDescent="0.2">
      <c r="A41" s="43" t="s">
        <v>125</v>
      </c>
      <c r="B41" s="39" t="s">
        <v>126</v>
      </c>
      <c r="C41" s="24" t="s">
        <v>80</v>
      </c>
      <c r="D41" s="30" t="s">
        <v>70</v>
      </c>
      <c r="E41" s="30" t="s">
        <v>71</v>
      </c>
      <c r="F41" s="31"/>
      <c r="G41" s="32">
        <v>17456.16</v>
      </c>
      <c r="H41" s="33"/>
      <c r="I41" s="33"/>
      <c r="J41" s="33"/>
      <c r="K41" s="32">
        <v>17456.15436</v>
      </c>
      <c r="L41" s="33"/>
      <c r="M41" s="33"/>
      <c r="N41" s="33"/>
      <c r="O41" s="32">
        <f t="shared" si="3"/>
        <v>17456.15436</v>
      </c>
      <c r="P41" s="31"/>
      <c r="Q41" s="31"/>
      <c r="R41" s="64" t="s">
        <v>181</v>
      </c>
      <c r="S41" s="63">
        <f t="shared" si="1"/>
        <v>5.6399999994027894E-3</v>
      </c>
      <c r="T41" s="35">
        <f t="shared" si="2"/>
        <v>0.99999967690488634</v>
      </c>
      <c r="W41" s="36"/>
    </row>
    <row r="42" spans="1:23" ht="114.75" x14ac:dyDescent="0.2">
      <c r="A42" s="29" t="s">
        <v>127</v>
      </c>
      <c r="B42" s="39" t="s">
        <v>128</v>
      </c>
      <c r="C42" s="24" t="s">
        <v>118</v>
      </c>
      <c r="D42" s="30" t="s">
        <v>70</v>
      </c>
      <c r="E42" s="30" t="s">
        <v>71</v>
      </c>
      <c r="F42" s="31"/>
      <c r="G42" s="32">
        <f>SUM(G43:G53)</f>
        <v>283402.35152000003</v>
      </c>
      <c r="H42" s="33"/>
      <c r="I42" s="33"/>
      <c r="J42" s="33"/>
      <c r="K42" s="32">
        <f>SUM(K43:K53)</f>
        <v>281238.00371999998</v>
      </c>
      <c r="L42" s="33"/>
      <c r="M42" s="33"/>
      <c r="N42" s="33"/>
      <c r="O42" s="32">
        <f t="shared" si="3"/>
        <v>281238.00371999998</v>
      </c>
      <c r="P42" s="31"/>
      <c r="Q42" s="31"/>
      <c r="R42" s="64" t="s">
        <v>181</v>
      </c>
      <c r="S42" s="63">
        <f t="shared" si="1"/>
        <v>2164.3478000000468</v>
      </c>
      <c r="T42" s="35">
        <f t="shared" si="2"/>
        <v>0.9923629857395615</v>
      </c>
      <c r="W42" s="36"/>
    </row>
    <row r="43" spans="1:23" ht="76.5" x14ac:dyDescent="0.2">
      <c r="A43" s="29" t="s">
        <v>129</v>
      </c>
      <c r="B43" s="39" t="s">
        <v>130</v>
      </c>
      <c r="C43" s="44" t="s">
        <v>131</v>
      </c>
      <c r="D43" s="30" t="s">
        <v>70</v>
      </c>
      <c r="E43" s="30" t="s">
        <v>71</v>
      </c>
      <c r="F43" s="31"/>
      <c r="G43" s="32">
        <v>50819.9</v>
      </c>
      <c r="H43" s="33"/>
      <c r="I43" s="33"/>
      <c r="J43" s="33"/>
      <c r="K43" s="32">
        <v>50819.857499999998</v>
      </c>
      <c r="L43" s="33"/>
      <c r="M43" s="33"/>
      <c r="N43" s="33"/>
      <c r="O43" s="32">
        <f t="shared" si="3"/>
        <v>50819.857499999998</v>
      </c>
      <c r="P43" s="31"/>
      <c r="Q43" s="31"/>
      <c r="R43" s="64" t="s">
        <v>181</v>
      </c>
      <c r="S43" s="63">
        <f t="shared" si="1"/>
        <v>4.2500000003201421E-2</v>
      </c>
      <c r="T43" s="35">
        <f t="shared" si="2"/>
        <v>0.99999916371342712</v>
      </c>
      <c r="W43" s="36"/>
    </row>
    <row r="44" spans="1:23" ht="89.25" x14ac:dyDescent="0.2">
      <c r="A44" s="29" t="s">
        <v>132</v>
      </c>
      <c r="B44" s="39" t="s">
        <v>133</v>
      </c>
      <c r="C44" s="44" t="s">
        <v>131</v>
      </c>
      <c r="D44" s="30" t="s">
        <v>70</v>
      </c>
      <c r="E44" s="30" t="s">
        <v>71</v>
      </c>
      <c r="F44" s="31"/>
      <c r="G44" s="32">
        <v>24958.2</v>
      </c>
      <c r="H44" s="33"/>
      <c r="I44" s="33"/>
      <c r="J44" s="33"/>
      <c r="K44" s="32">
        <v>24958.2</v>
      </c>
      <c r="L44" s="33"/>
      <c r="M44" s="33"/>
      <c r="N44" s="33"/>
      <c r="O44" s="32">
        <f t="shared" si="3"/>
        <v>24958.2</v>
      </c>
      <c r="P44" s="31"/>
      <c r="Q44" s="31"/>
      <c r="R44" s="64" t="s">
        <v>181</v>
      </c>
      <c r="S44" s="63">
        <f t="shared" si="1"/>
        <v>0</v>
      </c>
      <c r="T44" s="35">
        <f t="shared" si="2"/>
        <v>1</v>
      </c>
      <c r="W44" s="36"/>
    </row>
    <row r="45" spans="1:23" ht="102" x14ac:dyDescent="0.2">
      <c r="A45" s="29" t="s">
        <v>134</v>
      </c>
      <c r="B45" s="39" t="s">
        <v>135</v>
      </c>
      <c r="C45" s="44" t="s">
        <v>131</v>
      </c>
      <c r="D45" s="30" t="s">
        <v>70</v>
      </c>
      <c r="E45" s="30" t="s">
        <v>71</v>
      </c>
      <c r="F45" s="31"/>
      <c r="G45" s="32">
        <v>122232.48698</v>
      </c>
      <c r="H45" s="33"/>
      <c r="I45" s="33"/>
      <c r="J45" s="33"/>
      <c r="K45" s="32">
        <v>120768.41701</v>
      </c>
      <c r="L45" s="33"/>
      <c r="M45" s="33"/>
      <c r="N45" s="33"/>
      <c r="O45" s="32">
        <f t="shared" si="3"/>
        <v>120768.41701</v>
      </c>
      <c r="P45" s="31"/>
      <c r="Q45" s="31"/>
      <c r="R45" s="64" t="s">
        <v>181</v>
      </c>
      <c r="S45" s="63">
        <f t="shared" si="1"/>
        <v>1464.0699699999968</v>
      </c>
      <c r="T45" s="35">
        <f t="shared" si="2"/>
        <v>0.98802225164379132</v>
      </c>
      <c r="W45" s="36"/>
    </row>
    <row r="46" spans="1:23" ht="140.25" x14ac:dyDescent="0.2">
      <c r="A46" s="29" t="s">
        <v>136</v>
      </c>
      <c r="B46" s="39" t="s">
        <v>137</v>
      </c>
      <c r="C46" s="44" t="s">
        <v>131</v>
      </c>
      <c r="D46" s="30" t="s">
        <v>70</v>
      </c>
      <c r="E46" s="30" t="s">
        <v>71</v>
      </c>
      <c r="F46" s="31"/>
      <c r="G46" s="32">
        <v>3600</v>
      </c>
      <c r="H46" s="33"/>
      <c r="I46" s="33"/>
      <c r="J46" s="33"/>
      <c r="K46" s="32">
        <v>3600</v>
      </c>
      <c r="L46" s="33"/>
      <c r="M46" s="33"/>
      <c r="N46" s="33"/>
      <c r="O46" s="32">
        <f t="shared" si="3"/>
        <v>3600</v>
      </c>
      <c r="P46" s="31"/>
      <c r="Q46" s="31"/>
      <c r="R46" s="64" t="s">
        <v>181</v>
      </c>
      <c r="S46" s="63">
        <f t="shared" si="1"/>
        <v>0</v>
      </c>
      <c r="T46" s="35">
        <f t="shared" si="2"/>
        <v>1</v>
      </c>
      <c r="W46" s="36"/>
    </row>
    <row r="47" spans="1:23" ht="76.5" x14ac:dyDescent="0.2">
      <c r="A47" s="29" t="s">
        <v>138</v>
      </c>
      <c r="B47" s="39" t="s">
        <v>139</v>
      </c>
      <c r="C47" s="44" t="s">
        <v>131</v>
      </c>
      <c r="D47" s="30" t="s">
        <v>70</v>
      </c>
      <c r="E47" s="30" t="s">
        <v>71</v>
      </c>
      <c r="F47" s="31"/>
      <c r="G47" s="32">
        <v>45861.29</v>
      </c>
      <c r="H47" s="33"/>
      <c r="I47" s="33"/>
      <c r="J47" s="33"/>
      <c r="K47" s="32">
        <v>45861.29</v>
      </c>
      <c r="L47" s="33"/>
      <c r="M47" s="33"/>
      <c r="N47" s="33"/>
      <c r="O47" s="32">
        <f t="shared" si="3"/>
        <v>45861.29</v>
      </c>
      <c r="P47" s="31"/>
      <c r="Q47" s="31"/>
      <c r="R47" s="64" t="s">
        <v>181</v>
      </c>
      <c r="S47" s="63">
        <f t="shared" si="1"/>
        <v>0</v>
      </c>
      <c r="T47" s="35">
        <f t="shared" si="2"/>
        <v>1</v>
      </c>
      <c r="W47" s="36"/>
    </row>
    <row r="48" spans="1:23" ht="63.75" x14ac:dyDescent="0.2">
      <c r="A48" s="29" t="s">
        <v>140</v>
      </c>
      <c r="B48" s="39" t="s">
        <v>141</v>
      </c>
      <c r="C48" s="44" t="s">
        <v>131</v>
      </c>
      <c r="D48" s="30" t="s">
        <v>70</v>
      </c>
      <c r="E48" s="30" t="s">
        <v>71</v>
      </c>
      <c r="F48" s="31"/>
      <c r="G48" s="32">
        <v>334.85923000000003</v>
      </c>
      <c r="H48" s="33"/>
      <c r="I48" s="33"/>
      <c r="J48" s="33"/>
      <c r="K48" s="32">
        <v>332.43430999999998</v>
      </c>
      <c r="L48" s="33"/>
      <c r="M48" s="33"/>
      <c r="N48" s="33"/>
      <c r="O48" s="32">
        <f t="shared" si="3"/>
        <v>332.43430999999998</v>
      </c>
      <c r="P48" s="31"/>
      <c r="Q48" s="31"/>
      <c r="R48" s="64" t="s">
        <v>181</v>
      </c>
      <c r="S48" s="63">
        <f t="shared" si="1"/>
        <v>2.4249200000000428</v>
      </c>
      <c r="T48" s="35">
        <f t="shared" si="2"/>
        <v>0.99275838984638398</v>
      </c>
      <c r="W48" s="36"/>
    </row>
    <row r="49" spans="1:23" ht="102" x14ac:dyDescent="0.2">
      <c r="A49" s="29" t="s">
        <v>142</v>
      </c>
      <c r="B49" s="39" t="s">
        <v>143</v>
      </c>
      <c r="C49" s="44" t="s">
        <v>131</v>
      </c>
      <c r="D49" s="30" t="s">
        <v>70</v>
      </c>
      <c r="E49" s="30" t="s">
        <v>71</v>
      </c>
      <c r="F49" s="31"/>
      <c r="G49" s="32">
        <v>100.9605</v>
      </c>
      <c r="H49" s="33"/>
      <c r="I49" s="33"/>
      <c r="J49" s="33"/>
      <c r="K49" s="32">
        <v>33.595660000000002</v>
      </c>
      <c r="L49" s="33"/>
      <c r="M49" s="33"/>
      <c r="N49" s="33"/>
      <c r="O49" s="32">
        <f t="shared" si="3"/>
        <v>33.595660000000002</v>
      </c>
      <c r="P49" s="31"/>
      <c r="Q49" s="31"/>
      <c r="R49" s="64" t="s">
        <v>183</v>
      </c>
      <c r="S49" s="63">
        <f t="shared" si="1"/>
        <v>67.364839999999987</v>
      </c>
      <c r="T49" s="35">
        <f t="shared" si="2"/>
        <v>0.33276043601210376</v>
      </c>
      <c r="W49" s="36"/>
    </row>
    <row r="50" spans="1:23" ht="127.5" x14ac:dyDescent="0.2">
      <c r="A50" s="29" t="s">
        <v>144</v>
      </c>
      <c r="B50" s="39" t="s">
        <v>145</v>
      </c>
      <c r="C50" s="44" t="s">
        <v>131</v>
      </c>
      <c r="D50" s="30" t="s">
        <v>70</v>
      </c>
      <c r="E50" s="30" t="s">
        <v>71</v>
      </c>
      <c r="F50" s="31"/>
      <c r="G50" s="32">
        <v>2574.288</v>
      </c>
      <c r="H50" s="33"/>
      <c r="I50" s="33"/>
      <c r="J50" s="33"/>
      <c r="K50" s="32">
        <v>2573.8401899999999</v>
      </c>
      <c r="L50" s="33"/>
      <c r="M50" s="33"/>
      <c r="N50" s="33"/>
      <c r="O50" s="32">
        <f t="shared" si="3"/>
        <v>2573.8401899999999</v>
      </c>
      <c r="P50" s="31"/>
      <c r="Q50" s="31"/>
      <c r="R50" s="64" t="s">
        <v>181</v>
      </c>
      <c r="S50" s="63">
        <f t="shared" si="1"/>
        <v>0.44781000000011772</v>
      </c>
      <c r="T50" s="35">
        <f t="shared" si="2"/>
        <v>0.99982604510451045</v>
      </c>
      <c r="W50" s="36"/>
    </row>
    <row r="51" spans="1:23" ht="76.5" x14ac:dyDescent="0.2">
      <c r="A51" s="29" t="s">
        <v>146</v>
      </c>
      <c r="B51" s="39" t="s">
        <v>147</v>
      </c>
      <c r="C51" s="44" t="s">
        <v>131</v>
      </c>
      <c r="D51" s="30" t="s">
        <v>70</v>
      </c>
      <c r="E51" s="30" t="s">
        <v>71</v>
      </c>
      <c r="F51" s="31"/>
      <c r="G51" s="32">
        <v>8733.6894100000009</v>
      </c>
      <c r="H51" s="33"/>
      <c r="I51" s="33"/>
      <c r="J51" s="33"/>
      <c r="K51" s="32">
        <v>8464.9650799999999</v>
      </c>
      <c r="L51" s="33"/>
      <c r="M51" s="33"/>
      <c r="N51" s="33"/>
      <c r="O51" s="32">
        <f t="shared" si="3"/>
        <v>8464.9650799999999</v>
      </c>
      <c r="P51" s="31"/>
      <c r="Q51" s="31"/>
      <c r="R51" s="64" t="s">
        <v>181</v>
      </c>
      <c r="S51" s="63">
        <f t="shared" si="1"/>
        <v>268.72433000000092</v>
      </c>
      <c r="T51" s="35">
        <f t="shared" si="2"/>
        <v>0.96923129305556555</v>
      </c>
      <c r="W51" s="36"/>
    </row>
    <row r="52" spans="1:23" ht="63.75" x14ac:dyDescent="0.2">
      <c r="A52" s="29" t="s">
        <v>148</v>
      </c>
      <c r="B52" s="39" t="s">
        <v>149</v>
      </c>
      <c r="C52" s="44" t="s">
        <v>131</v>
      </c>
      <c r="D52" s="30" t="s">
        <v>70</v>
      </c>
      <c r="E52" s="30" t="s">
        <v>71</v>
      </c>
      <c r="F52" s="31"/>
      <c r="G52" s="32">
        <v>825.79399999999998</v>
      </c>
      <c r="H52" s="33"/>
      <c r="I52" s="33"/>
      <c r="J52" s="33"/>
      <c r="K52" s="32">
        <v>825.79399999999998</v>
      </c>
      <c r="L52" s="33"/>
      <c r="M52" s="33"/>
      <c r="N52" s="33"/>
      <c r="O52" s="32">
        <f t="shared" si="3"/>
        <v>825.79399999999998</v>
      </c>
      <c r="P52" s="31"/>
      <c r="Q52" s="31"/>
      <c r="R52" s="64" t="s">
        <v>181</v>
      </c>
      <c r="S52" s="63">
        <f t="shared" si="1"/>
        <v>0</v>
      </c>
      <c r="T52" s="35">
        <f t="shared" si="2"/>
        <v>1</v>
      </c>
      <c r="W52" s="36"/>
    </row>
    <row r="53" spans="1:23" ht="86.25" customHeight="1" x14ac:dyDescent="0.2">
      <c r="A53" s="29" t="s">
        <v>150</v>
      </c>
      <c r="B53" s="39" t="s">
        <v>151</v>
      </c>
      <c r="C53" s="44" t="s">
        <v>131</v>
      </c>
      <c r="D53" s="30" t="s">
        <v>70</v>
      </c>
      <c r="E53" s="30" t="s">
        <v>71</v>
      </c>
      <c r="F53" s="31"/>
      <c r="G53" s="32">
        <v>23360.883399999999</v>
      </c>
      <c r="H53" s="33"/>
      <c r="I53" s="33"/>
      <c r="J53" s="33"/>
      <c r="K53" s="32">
        <v>22999.609970000001</v>
      </c>
      <c r="L53" s="33"/>
      <c r="M53" s="33"/>
      <c r="N53" s="33"/>
      <c r="O53" s="32">
        <f t="shared" si="3"/>
        <v>22999.609970000001</v>
      </c>
      <c r="P53" s="31"/>
      <c r="Q53" s="31"/>
      <c r="R53" s="64" t="s">
        <v>181</v>
      </c>
      <c r="S53" s="63">
        <f t="shared" si="1"/>
        <v>361.27342999999746</v>
      </c>
      <c r="T53" s="35">
        <f t="shared" si="2"/>
        <v>0.98453511265759763</v>
      </c>
      <c r="W53" s="36"/>
    </row>
    <row r="54" spans="1:23" x14ac:dyDescent="0.2">
      <c r="A54" s="29"/>
      <c r="B54" s="40" t="s">
        <v>152</v>
      </c>
      <c r="C54" s="31"/>
      <c r="D54" s="30"/>
      <c r="E54" s="30"/>
      <c r="F54" s="33"/>
      <c r="G54" s="41">
        <f>SUM(G37,G42)</f>
        <v>350596.50441000005</v>
      </c>
      <c r="H54" s="41"/>
      <c r="I54" s="41"/>
      <c r="J54" s="41"/>
      <c r="K54" s="41">
        <f>SUM(K37,K42)</f>
        <v>348368.33675000002</v>
      </c>
      <c r="L54" s="41"/>
      <c r="M54" s="41"/>
      <c r="N54" s="41"/>
      <c r="O54" s="41">
        <f>SUM(O37,O42)</f>
        <v>348368.33675000002</v>
      </c>
      <c r="P54" s="33"/>
      <c r="Q54" s="33"/>
      <c r="R54" s="67" t="s">
        <v>187</v>
      </c>
      <c r="S54" s="63">
        <f t="shared" si="1"/>
        <v>2228.1676600000355</v>
      </c>
      <c r="T54" s="35">
        <f t="shared" si="2"/>
        <v>0.99364463811825587</v>
      </c>
      <c r="W54" s="36"/>
    </row>
    <row r="55" spans="1:23" x14ac:dyDescent="0.2">
      <c r="A55" s="51" t="s">
        <v>38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3"/>
      <c r="S55" s="63">
        <f t="shared" si="1"/>
        <v>0</v>
      </c>
      <c r="T55" s="35" t="e">
        <f t="shared" si="2"/>
        <v>#DIV/0!</v>
      </c>
      <c r="W55" s="36"/>
    </row>
    <row r="56" spans="1:23" ht="63.75" x14ac:dyDescent="0.2">
      <c r="A56" s="29" t="s">
        <v>153</v>
      </c>
      <c r="B56" s="39" t="s">
        <v>154</v>
      </c>
      <c r="C56" s="24" t="s">
        <v>118</v>
      </c>
      <c r="D56" s="30" t="s">
        <v>70</v>
      </c>
      <c r="E56" s="30" t="s">
        <v>71</v>
      </c>
      <c r="F56" s="31"/>
      <c r="G56" s="32">
        <v>78550.039999999994</v>
      </c>
      <c r="H56" s="33"/>
      <c r="I56" s="33"/>
      <c r="J56" s="33"/>
      <c r="K56" s="32">
        <f>K57</f>
        <v>78496.039999999994</v>
      </c>
      <c r="L56" s="33"/>
      <c r="M56" s="33"/>
      <c r="N56" s="33"/>
      <c r="O56" s="32">
        <f>K56</f>
        <v>78496.039999999994</v>
      </c>
      <c r="P56" s="31"/>
      <c r="Q56" s="31"/>
      <c r="R56" s="64" t="s">
        <v>181</v>
      </c>
      <c r="S56" s="63">
        <f t="shared" si="1"/>
        <v>54</v>
      </c>
      <c r="T56" s="35">
        <f t="shared" si="2"/>
        <v>0.99931254013365234</v>
      </c>
      <c r="W56" s="36"/>
    </row>
    <row r="57" spans="1:23" ht="76.5" x14ac:dyDescent="0.2">
      <c r="A57" s="29" t="s">
        <v>155</v>
      </c>
      <c r="B57" s="39" t="s">
        <v>156</v>
      </c>
      <c r="C57" s="44" t="s">
        <v>80</v>
      </c>
      <c r="D57" s="30" t="s">
        <v>70</v>
      </c>
      <c r="E57" s="30" t="s">
        <v>71</v>
      </c>
      <c r="F57" s="31"/>
      <c r="G57" s="32">
        <v>78550.039999999994</v>
      </c>
      <c r="H57" s="33"/>
      <c r="I57" s="33"/>
      <c r="J57" s="33"/>
      <c r="K57" s="32">
        <v>78496.039999999994</v>
      </c>
      <c r="L57" s="33"/>
      <c r="M57" s="33"/>
      <c r="N57" s="33"/>
      <c r="O57" s="32">
        <f t="shared" ref="O57:O66" si="4">K57</f>
        <v>78496.039999999994</v>
      </c>
      <c r="P57" s="31"/>
      <c r="Q57" s="31"/>
      <c r="R57" s="64" t="s">
        <v>181</v>
      </c>
      <c r="S57" s="63">
        <f t="shared" si="1"/>
        <v>54</v>
      </c>
      <c r="T57" s="35">
        <f t="shared" si="2"/>
        <v>0.99931254013365234</v>
      </c>
      <c r="W57" s="36"/>
    </row>
    <row r="58" spans="1:23" ht="137.25" customHeight="1" x14ac:dyDescent="0.2">
      <c r="A58" s="29" t="s">
        <v>157</v>
      </c>
      <c r="B58" s="39" t="s">
        <v>158</v>
      </c>
      <c r="C58" s="24" t="s">
        <v>118</v>
      </c>
      <c r="D58" s="30" t="s">
        <v>70</v>
      </c>
      <c r="E58" s="30" t="s">
        <v>71</v>
      </c>
      <c r="F58" s="31"/>
      <c r="G58" s="32">
        <f>G59+G60</f>
        <v>78317.032470000006</v>
      </c>
      <c r="H58" s="33"/>
      <c r="I58" s="33"/>
      <c r="J58" s="33"/>
      <c r="K58" s="47">
        <f>K59+K60</f>
        <v>47790.400000000001</v>
      </c>
      <c r="L58" s="33"/>
      <c r="M58" s="33"/>
      <c r="N58" s="33"/>
      <c r="O58" s="32">
        <f>K58+24750</f>
        <v>72540.399999999994</v>
      </c>
      <c r="P58" s="31"/>
      <c r="Q58" s="31"/>
      <c r="R58" s="66" t="s">
        <v>185</v>
      </c>
      <c r="S58" s="63">
        <f t="shared" si="1"/>
        <v>30526.632470000004</v>
      </c>
      <c r="T58" s="35">
        <f t="shared" si="2"/>
        <v>0.92624040661636664</v>
      </c>
      <c r="V58" s="65">
        <f>S58-24750</f>
        <v>5776.6324700000041</v>
      </c>
      <c r="W58" s="36"/>
    </row>
    <row r="59" spans="1:23" ht="141" customHeight="1" x14ac:dyDescent="0.2">
      <c r="A59" s="29" t="s">
        <v>159</v>
      </c>
      <c r="B59" s="39" t="s">
        <v>160</v>
      </c>
      <c r="C59" s="44" t="s">
        <v>80</v>
      </c>
      <c r="D59" s="30" t="s">
        <v>70</v>
      </c>
      <c r="E59" s="30" t="s">
        <v>71</v>
      </c>
      <c r="F59" s="31"/>
      <c r="G59" s="32">
        <f>10100+55052.03247+10000</f>
        <v>75152.032470000006</v>
      </c>
      <c r="H59" s="33"/>
      <c r="I59" s="33"/>
      <c r="J59" s="33"/>
      <c r="K59" s="47">
        <f>9953.75+24786.65+10000</f>
        <v>44740.4</v>
      </c>
      <c r="L59" s="33"/>
      <c r="M59" s="33"/>
      <c r="N59" s="33"/>
      <c r="O59" s="32">
        <f>K59+24750</f>
        <v>69490.399999999994</v>
      </c>
      <c r="P59" s="31"/>
      <c r="Q59" s="31"/>
      <c r="R59" s="66" t="s">
        <v>184</v>
      </c>
      <c r="S59" s="63">
        <f t="shared" si="1"/>
        <v>30411.632470000004</v>
      </c>
      <c r="T59" s="35">
        <f t="shared" si="2"/>
        <v>0.92466428007439339</v>
      </c>
      <c r="U59" s="25">
        <f>5715.63+24750</f>
        <v>30465.63</v>
      </c>
      <c r="V59" s="65">
        <f>S59-24750</f>
        <v>5661.6324700000041</v>
      </c>
      <c r="W59" s="36"/>
    </row>
    <row r="60" spans="1:23" ht="114.75" x14ac:dyDescent="0.2">
      <c r="A60" s="29" t="s">
        <v>161</v>
      </c>
      <c r="B60" s="39" t="s">
        <v>162</v>
      </c>
      <c r="C60" s="44" t="s">
        <v>163</v>
      </c>
      <c r="D60" s="30" t="s">
        <v>70</v>
      </c>
      <c r="E60" s="30" t="s">
        <v>71</v>
      </c>
      <c r="F60" s="31"/>
      <c r="G60" s="38">
        <v>3165</v>
      </c>
      <c r="H60" s="33"/>
      <c r="I60" s="33"/>
      <c r="J60" s="33"/>
      <c r="K60" s="32">
        <v>3050</v>
      </c>
      <c r="L60" s="33"/>
      <c r="M60" s="33"/>
      <c r="N60" s="33"/>
      <c r="O60" s="32">
        <f t="shared" si="4"/>
        <v>3050</v>
      </c>
      <c r="P60" s="31"/>
      <c r="Q60" s="31"/>
      <c r="R60" s="64" t="s">
        <v>181</v>
      </c>
      <c r="S60" s="63">
        <f t="shared" si="1"/>
        <v>115</v>
      </c>
      <c r="T60" s="35">
        <f t="shared" si="2"/>
        <v>0.9636650868878357</v>
      </c>
      <c r="U60" s="65">
        <f>U59-S59</f>
        <v>53.997529999996914</v>
      </c>
      <c r="W60" s="36"/>
    </row>
    <row r="61" spans="1:23" ht="76.5" x14ac:dyDescent="0.2">
      <c r="A61" s="29" t="s">
        <v>164</v>
      </c>
      <c r="B61" s="39" t="s">
        <v>165</v>
      </c>
      <c r="C61" s="44" t="s">
        <v>80</v>
      </c>
      <c r="D61" s="30" t="s">
        <v>166</v>
      </c>
      <c r="E61" s="30" t="s">
        <v>71</v>
      </c>
      <c r="F61" s="31"/>
      <c r="G61" s="32">
        <v>0</v>
      </c>
      <c r="H61" s="33"/>
      <c r="I61" s="33"/>
      <c r="J61" s="33"/>
      <c r="K61" s="32">
        <v>0</v>
      </c>
      <c r="L61" s="33"/>
      <c r="M61" s="33"/>
      <c r="N61" s="33"/>
      <c r="O61" s="32">
        <f t="shared" si="4"/>
        <v>0</v>
      </c>
      <c r="P61" s="31"/>
      <c r="Q61" s="31"/>
      <c r="R61" s="34"/>
      <c r="S61" s="63">
        <f t="shared" si="1"/>
        <v>0</v>
      </c>
      <c r="T61" s="35" t="e">
        <f t="shared" si="2"/>
        <v>#DIV/0!</v>
      </c>
      <c r="W61" s="36"/>
    </row>
    <row r="62" spans="1:23" ht="51" x14ac:dyDescent="0.2">
      <c r="A62" s="29" t="s">
        <v>167</v>
      </c>
      <c r="B62" s="39" t="s">
        <v>168</v>
      </c>
      <c r="C62" s="44" t="s">
        <v>118</v>
      </c>
      <c r="D62" s="30" t="s">
        <v>70</v>
      </c>
      <c r="E62" s="30" t="s">
        <v>71</v>
      </c>
      <c r="F62" s="31"/>
      <c r="G62" s="32">
        <f>G63</f>
        <v>48700</v>
      </c>
      <c r="H62" s="33"/>
      <c r="I62" s="33"/>
      <c r="J62" s="33"/>
      <c r="K62" s="32">
        <f>K63</f>
        <v>48700</v>
      </c>
      <c r="L62" s="33"/>
      <c r="M62" s="33"/>
      <c r="N62" s="33"/>
      <c r="O62" s="32">
        <f t="shared" si="4"/>
        <v>48700</v>
      </c>
      <c r="P62" s="31"/>
      <c r="Q62" s="31"/>
      <c r="R62" s="64" t="s">
        <v>181</v>
      </c>
      <c r="S62" s="63">
        <f t="shared" si="1"/>
        <v>0</v>
      </c>
      <c r="T62" s="35">
        <f t="shared" si="2"/>
        <v>1</v>
      </c>
      <c r="W62" s="36"/>
    </row>
    <row r="63" spans="1:23" ht="111.75" customHeight="1" x14ac:dyDescent="0.2">
      <c r="A63" s="29" t="s">
        <v>169</v>
      </c>
      <c r="B63" s="39" t="s">
        <v>170</v>
      </c>
      <c r="C63" s="24" t="s">
        <v>77</v>
      </c>
      <c r="D63" s="30" t="s">
        <v>70</v>
      </c>
      <c r="E63" s="30" t="s">
        <v>71</v>
      </c>
      <c r="F63" s="31"/>
      <c r="G63" s="32">
        <v>48700</v>
      </c>
      <c r="H63" s="33"/>
      <c r="I63" s="33"/>
      <c r="J63" s="33"/>
      <c r="K63" s="32">
        <v>48700</v>
      </c>
      <c r="L63" s="33"/>
      <c r="M63" s="33"/>
      <c r="N63" s="33"/>
      <c r="O63" s="32">
        <f t="shared" si="4"/>
        <v>48700</v>
      </c>
      <c r="P63" s="31"/>
      <c r="Q63" s="31"/>
      <c r="R63" s="64" t="s">
        <v>181</v>
      </c>
      <c r="S63" s="63">
        <f t="shared" si="1"/>
        <v>0</v>
      </c>
      <c r="T63" s="35">
        <f t="shared" si="2"/>
        <v>1</v>
      </c>
      <c r="W63" s="36"/>
    </row>
    <row r="64" spans="1:23" ht="111" customHeight="1" x14ac:dyDescent="0.2">
      <c r="A64" s="29" t="s">
        <v>171</v>
      </c>
      <c r="B64" s="39" t="s">
        <v>172</v>
      </c>
      <c r="C64" s="24" t="s">
        <v>118</v>
      </c>
      <c r="D64" s="30" t="s">
        <v>70</v>
      </c>
      <c r="E64" s="30" t="s">
        <v>71</v>
      </c>
      <c r="F64" s="31"/>
      <c r="G64" s="32">
        <f>G65+G66</f>
        <v>19484.18865</v>
      </c>
      <c r="H64" s="33"/>
      <c r="I64" s="33"/>
      <c r="J64" s="33"/>
      <c r="K64" s="32">
        <f>K65+K66</f>
        <v>19484.18865</v>
      </c>
      <c r="L64" s="33"/>
      <c r="M64" s="33"/>
      <c r="N64" s="33"/>
      <c r="O64" s="32">
        <f t="shared" si="4"/>
        <v>19484.18865</v>
      </c>
      <c r="P64" s="31"/>
      <c r="Q64" s="31"/>
      <c r="R64" s="64" t="s">
        <v>181</v>
      </c>
      <c r="S64" s="63">
        <f t="shared" si="1"/>
        <v>0</v>
      </c>
      <c r="T64" s="35">
        <f t="shared" si="2"/>
        <v>1</v>
      </c>
      <c r="W64" s="36"/>
    </row>
    <row r="65" spans="1:20" ht="102" x14ac:dyDescent="0.2">
      <c r="A65" s="45" t="s">
        <v>173</v>
      </c>
      <c r="B65" s="39" t="s">
        <v>174</v>
      </c>
      <c r="C65" s="44" t="s">
        <v>80</v>
      </c>
      <c r="D65" s="30" t="s">
        <v>70</v>
      </c>
      <c r="E65" s="30" t="s">
        <v>71</v>
      </c>
      <c r="F65" s="31"/>
      <c r="G65" s="32">
        <v>11049.18865</v>
      </c>
      <c r="H65" s="33"/>
      <c r="I65" s="33"/>
      <c r="J65" s="33"/>
      <c r="K65" s="32">
        <v>11049.18865</v>
      </c>
      <c r="L65" s="33"/>
      <c r="M65" s="33"/>
      <c r="N65" s="33"/>
      <c r="O65" s="32">
        <f t="shared" si="4"/>
        <v>11049.18865</v>
      </c>
      <c r="P65" s="31"/>
      <c r="Q65" s="31"/>
      <c r="R65" s="64" t="s">
        <v>181</v>
      </c>
      <c r="S65" s="63">
        <f t="shared" si="1"/>
        <v>0</v>
      </c>
      <c r="T65" s="35">
        <f t="shared" si="2"/>
        <v>1</v>
      </c>
    </row>
    <row r="66" spans="1:20" ht="127.5" x14ac:dyDescent="0.2">
      <c r="A66" s="45" t="s">
        <v>175</v>
      </c>
      <c r="B66" s="39" t="s">
        <v>176</v>
      </c>
      <c r="C66" s="44" t="s">
        <v>163</v>
      </c>
      <c r="D66" s="30" t="s">
        <v>70</v>
      </c>
      <c r="E66" s="30" t="s">
        <v>71</v>
      </c>
      <c r="F66" s="31"/>
      <c r="G66" s="38">
        <v>8435</v>
      </c>
      <c r="H66" s="33"/>
      <c r="I66" s="33"/>
      <c r="J66" s="33"/>
      <c r="K66" s="32">
        <v>8435</v>
      </c>
      <c r="L66" s="33"/>
      <c r="M66" s="33"/>
      <c r="N66" s="33"/>
      <c r="O66" s="32">
        <f t="shared" si="4"/>
        <v>8435</v>
      </c>
      <c r="P66" s="31"/>
      <c r="Q66" s="31"/>
      <c r="R66" s="64" t="s">
        <v>181</v>
      </c>
      <c r="S66" s="63">
        <f t="shared" si="1"/>
        <v>0</v>
      </c>
      <c r="T66" s="35">
        <f t="shared" si="2"/>
        <v>1</v>
      </c>
    </row>
    <row r="67" spans="1:20" x14ac:dyDescent="0.2">
      <c r="A67" s="46"/>
      <c r="B67" s="40" t="s">
        <v>177</v>
      </c>
      <c r="C67" s="31"/>
      <c r="D67" s="30"/>
      <c r="E67" s="30"/>
      <c r="F67" s="33"/>
      <c r="G67" s="41">
        <f>SUM(G56,G58,G62,G64)</f>
        <v>225051.26112000001</v>
      </c>
      <c r="H67" s="41"/>
      <c r="I67" s="41"/>
      <c r="J67" s="41"/>
      <c r="K67" s="41">
        <f>SUM(K56,K58,K62,K64)</f>
        <v>194470.62865</v>
      </c>
      <c r="L67" s="41"/>
      <c r="M67" s="41"/>
      <c r="N67" s="41"/>
      <c r="O67" s="41">
        <f>SUM(O56,O58,O62,O64)</f>
        <v>219220.62865</v>
      </c>
      <c r="P67" s="33"/>
      <c r="Q67" s="33"/>
      <c r="R67" s="42" t="s">
        <v>188</v>
      </c>
      <c r="S67" s="63">
        <f t="shared" si="1"/>
        <v>30580.632470000011</v>
      </c>
      <c r="T67" s="35">
        <f t="shared" si="2"/>
        <v>0.97409198046265977</v>
      </c>
    </row>
    <row r="68" spans="1:20" ht="25.5" x14ac:dyDescent="0.2">
      <c r="A68" s="46"/>
      <c r="B68" s="40" t="s">
        <v>178</v>
      </c>
      <c r="C68" s="31"/>
      <c r="D68" s="30"/>
      <c r="E68" s="30"/>
      <c r="F68" s="41"/>
      <c r="G68" s="41">
        <f>G35+G54+G67</f>
        <v>910144.08915000013</v>
      </c>
      <c r="H68" s="41"/>
      <c r="I68" s="41"/>
      <c r="J68" s="41"/>
      <c r="K68" s="41">
        <f>K35+K54+K67</f>
        <v>869691.68472999998</v>
      </c>
      <c r="L68" s="41"/>
      <c r="M68" s="41">
        <f>M35+M54+M67</f>
        <v>500</v>
      </c>
      <c r="N68" s="41"/>
      <c r="O68" s="41">
        <f>O35+O54+O67</f>
        <v>894441.68472999998</v>
      </c>
      <c r="P68" s="33"/>
      <c r="Q68" s="41">
        <f>Q35+Q54+Q67</f>
        <v>500</v>
      </c>
      <c r="R68" s="68" t="s">
        <v>189</v>
      </c>
      <c r="S68" s="63">
        <f t="shared" si="1"/>
        <v>40452.404420000152</v>
      </c>
      <c r="T68" s="35">
        <f t="shared" si="2"/>
        <v>0.98274734230855154</v>
      </c>
    </row>
    <row r="69" spans="1:20" ht="25.5" hidden="1" customHeight="1" x14ac:dyDescent="0.2">
      <c r="F69" s="36"/>
      <c r="G69" s="36">
        <f>G68-G66-G60-G34</f>
        <v>898244.08915000013</v>
      </c>
      <c r="K69" s="36">
        <f>K68-K66-K60-K34</f>
        <v>857906.68472999998</v>
      </c>
      <c r="N69" s="36"/>
      <c r="S69" s="35"/>
    </row>
    <row r="70" spans="1:20" hidden="1" x14ac:dyDescent="0.2">
      <c r="K70" s="36">
        <f>857906.68473-K69</f>
        <v>0</v>
      </c>
      <c r="N70" s="35"/>
      <c r="O70" s="35"/>
      <c r="P70" s="35"/>
      <c r="Q70" s="35"/>
      <c r="S70" s="35"/>
      <c r="T70" s="35"/>
    </row>
    <row r="71" spans="1:20" ht="127.5" customHeight="1" x14ac:dyDescent="0.2">
      <c r="S71" s="35"/>
      <c r="T71" s="35"/>
    </row>
    <row r="72" spans="1:20" ht="171" customHeight="1" x14ac:dyDescent="0.2">
      <c r="S72" s="35"/>
      <c r="T72" s="35"/>
    </row>
    <row r="73" spans="1:20" x14ac:dyDescent="0.2">
      <c r="S73" s="35"/>
      <c r="T73" s="35"/>
    </row>
    <row r="74" spans="1:20" x14ac:dyDescent="0.2">
      <c r="S74" s="35"/>
      <c r="T74" s="35"/>
    </row>
    <row r="75" spans="1:20" x14ac:dyDescent="0.2">
      <c r="S75" s="35"/>
      <c r="T75" s="35"/>
    </row>
    <row r="76" spans="1:20" x14ac:dyDescent="0.2">
      <c r="S76" s="35"/>
      <c r="T76" s="35"/>
    </row>
    <row r="77" spans="1:20" x14ac:dyDescent="0.2">
      <c r="S77" s="35"/>
      <c r="T77" s="35"/>
    </row>
    <row r="78" spans="1:20" ht="15" customHeight="1" x14ac:dyDescent="0.2">
      <c r="S78" s="35"/>
      <c r="T78" s="35"/>
    </row>
    <row r="79" spans="1:20" x14ac:dyDescent="0.2">
      <c r="S79" s="35"/>
      <c r="T79" s="35"/>
    </row>
    <row r="80" spans="1:20" x14ac:dyDescent="0.2">
      <c r="S80" s="35"/>
      <c r="T80" s="35"/>
    </row>
    <row r="81" spans="19:20" x14ac:dyDescent="0.2">
      <c r="S81" s="35"/>
      <c r="T81" s="35"/>
    </row>
    <row r="82" spans="19:20" x14ac:dyDescent="0.2">
      <c r="S82" s="35"/>
      <c r="T82" s="35"/>
    </row>
    <row r="83" spans="19:20" x14ac:dyDescent="0.2">
      <c r="S83" s="35"/>
      <c r="T83" s="35"/>
    </row>
    <row r="84" spans="19:20" ht="123.75" customHeight="1" x14ac:dyDescent="0.2">
      <c r="S84" s="35"/>
      <c r="T84" s="35"/>
    </row>
    <row r="85" spans="19:20" x14ac:dyDescent="0.2">
      <c r="S85" s="35"/>
      <c r="T85" s="35"/>
    </row>
    <row r="86" spans="19:20" x14ac:dyDescent="0.2">
      <c r="S86" s="35"/>
      <c r="T86" s="35"/>
    </row>
    <row r="87" spans="19:20" x14ac:dyDescent="0.2">
      <c r="S87" s="35"/>
      <c r="T87" s="35"/>
    </row>
    <row r="88" spans="19:20" x14ac:dyDescent="0.2">
      <c r="S88" s="35"/>
      <c r="T88" s="35"/>
    </row>
    <row r="89" spans="19:20" x14ac:dyDescent="0.2">
      <c r="S89" s="35"/>
      <c r="T89" s="35"/>
    </row>
    <row r="90" spans="19:20" x14ac:dyDescent="0.2">
      <c r="S90" s="35"/>
      <c r="T90" s="35"/>
    </row>
    <row r="91" spans="19:20" x14ac:dyDescent="0.2">
      <c r="S91" s="35"/>
      <c r="T91" s="35"/>
    </row>
    <row r="92" spans="19:20" x14ac:dyDescent="0.2">
      <c r="S92" s="35"/>
      <c r="T92" s="35"/>
    </row>
    <row r="93" spans="19:20" ht="15" customHeight="1" x14ac:dyDescent="0.2">
      <c r="S93" s="35"/>
      <c r="T93" s="35"/>
    </row>
    <row r="94" spans="19:20" x14ac:dyDescent="0.2">
      <c r="S94" s="35"/>
      <c r="T94" s="35"/>
    </row>
    <row r="95" spans="19:20" x14ac:dyDescent="0.2">
      <c r="S95" s="35"/>
      <c r="T95" s="35"/>
    </row>
    <row r="96" spans="19:20" x14ac:dyDescent="0.2">
      <c r="S96" s="35"/>
      <c r="T96" s="35"/>
    </row>
    <row r="97" spans="19:22" x14ac:dyDescent="0.2">
      <c r="S97" s="35"/>
      <c r="T97" s="35"/>
    </row>
    <row r="98" spans="19:22" x14ac:dyDescent="0.2">
      <c r="S98" s="35"/>
      <c r="T98" s="35"/>
    </row>
    <row r="99" spans="19:22" ht="15" customHeight="1" x14ac:dyDescent="0.2">
      <c r="S99" s="35"/>
      <c r="T99" s="35"/>
    </row>
    <row r="100" spans="19:22" x14ac:dyDescent="0.2">
      <c r="S100" s="35"/>
      <c r="T100" s="36"/>
      <c r="U100" s="36"/>
    </row>
    <row r="101" spans="19:22" x14ac:dyDescent="0.2">
      <c r="S101" s="35"/>
      <c r="T101" s="36"/>
      <c r="U101" s="36"/>
      <c r="V101" s="35"/>
    </row>
    <row r="102" spans="19:22" x14ac:dyDescent="0.2">
      <c r="S102" s="35"/>
      <c r="T102" s="35"/>
    </row>
    <row r="103" spans="19:22" x14ac:dyDescent="0.2">
      <c r="S103" s="35"/>
      <c r="T103" s="35"/>
    </row>
    <row r="104" spans="19:22" ht="29.25" customHeight="1" x14ac:dyDescent="0.2">
      <c r="S104" s="35"/>
      <c r="T104" s="35"/>
    </row>
    <row r="105" spans="19:22" x14ac:dyDescent="0.2">
      <c r="S105" s="35"/>
      <c r="T105" s="35"/>
    </row>
    <row r="106" spans="19:22" x14ac:dyDescent="0.2">
      <c r="S106" s="35"/>
      <c r="T106" s="35"/>
    </row>
    <row r="107" spans="19:22" x14ac:dyDescent="0.2">
      <c r="S107" s="35"/>
      <c r="T107" s="35"/>
    </row>
    <row r="108" spans="19:22" ht="160.5" customHeight="1" x14ac:dyDescent="0.2">
      <c r="S108" s="35"/>
      <c r="T108" s="35"/>
    </row>
    <row r="109" spans="19:22" x14ac:dyDescent="0.2">
      <c r="S109" s="35"/>
      <c r="T109" s="35"/>
    </row>
    <row r="110" spans="19:22" x14ac:dyDescent="0.2">
      <c r="S110" s="35"/>
    </row>
    <row r="111" spans="19:22" x14ac:dyDescent="0.2">
      <c r="S111" s="35"/>
    </row>
    <row r="112" spans="19:22" x14ac:dyDescent="0.2">
      <c r="S112" s="35"/>
    </row>
    <row r="113" spans="19:19" x14ac:dyDescent="0.2">
      <c r="S113" s="35"/>
    </row>
    <row r="114" spans="19:19" x14ac:dyDescent="0.2">
      <c r="S114" s="35"/>
    </row>
  </sheetData>
  <mergeCells count="30">
    <mergeCell ref="A6:R6"/>
    <mergeCell ref="B1:R1"/>
    <mergeCell ref="B2:R2"/>
    <mergeCell ref="B3:R3"/>
    <mergeCell ref="A4:R4"/>
    <mergeCell ref="A5:R5"/>
    <mergeCell ref="J8:M9"/>
    <mergeCell ref="N8:Q9"/>
    <mergeCell ref="R8:R12"/>
    <mergeCell ref="F10:F12"/>
    <mergeCell ref="G10:G12"/>
    <mergeCell ref="H10:H12"/>
    <mergeCell ref="I10:I12"/>
    <mergeCell ref="J10:J12"/>
    <mergeCell ref="K10:K12"/>
    <mergeCell ref="L10:L12"/>
    <mergeCell ref="F8:I9"/>
    <mergeCell ref="A36:R36"/>
    <mergeCell ref="A55:R55"/>
    <mergeCell ref="M10:M12"/>
    <mergeCell ref="N10:N12"/>
    <mergeCell ref="O10:O12"/>
    <mergeCell ref="P10:P12"/>
    <mergeCell ref="Q10:Q12"/>
    <mergeCell ref="A14:R14"/>
    <mergeCell ref="A8:A12"/>
    <mergeCell ref="B8:B12"/>
    <mergeCell ref="C8:C12"/>
    <mergeCell ref="D8:D12"/>
    <mergeCell ref="E8:E12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70" zoomScaleNormal="70" workbookViewId="0">
      <pane ySplit="6" topLeftCell="A7" activePane="bottomLeft" state="frozenSplit"/>
      <selection activeCell="E34" sqref="E34"/>
      <selection pane="bottomLeft" activeCell="G35" sqref="G35"/>
    </sheetView>
  </sheetViews>
  <sheetFormatPr defaultRowHeight="15" x14ac:dyDescent="0.25"/>
  <cols>
    <col min="1" max="1" width="7.5703125" customWidth="1"/>
    <col min="2" max="2" width="61.140625" customWidth="1"/>
    <col min="3" max="4" width="11" customWidth="1"/>
    <col min="5" max="5" width="16" customWidth="1"/>
    <col min="6" max="6" width="18.7109375" customWidth="1"/>
    <col min="7" max="7" width="23.5703125" customWidth="1"/>
    <col min="8" max="8" width="10.28515625" customWidth="1"/>
  </cols>
  <sheetData>
    <row r="1" spans="1:9" x14ac:dyDescent="0.25">
      <c r="A1" s="59" t="s">
        <v>0</v>
      </c>
      <c r="B1" s="59"/>
      <c r="C1" s="59"/>
      <c r="D1" s="59"/>
      <c r="E1" s="59"/>
      <c r="F1" s="59"/>
      <c r="G1" s="59"/>
      <c r="H1" s="59"/>
    </row>
    <row r="2" spans="1:9" x14ac:dyDescent="0.25">
      <c r="A2" s="59" t="s">
        <v>1</v>
      </c>
      <c r="B2" s="59"/>
      <c r="C2" s="59"/>
      <c r="D2" s="59"/>
      <c r="E2" s="59"/>
      <c r="F2" s="59"/>
      <c r="G2" s="59"/>
      <c r="H2" s="59"/>
    </row>
    <row r="4" spans="1:9" ht="45" customHeight="1" x14ac:dyDescent="0.25">
      <c r="A4" s="60" t="s">
        <v>2</v>
      </c>
      <c r="B4" s="60" t="s">
        <v>3</v>
      </c>
      <c r="C4" s="60" t="s">
        <v>4</v>
      </c>
      <c r="D4" s="61" t="s">
        <v>5</v>
      </c>
      <c r="E4" s="61"/>
      <c r="F4" s="61"/>
      <c r="G4" s="60" t="s">
        <v>6</v>
      </c>
      <c r="H4" s="60" t="s">
        <v>7</v>
      </c>
    </row>
    <row r="5" spans="1:9" x14ac:dyDescent="0.25">
      <c r="A5" s="60"/>
      <c r="B5" s="60"/>
      <c r="C5" s="60"/>
      <c r="D5" s="61" t="s">
        <v>8</v>
      </c>
      <c r="E5" s="62" t="s">
        <v>22</v>
      </c>
      <c r="F5" s="62"/>
      <c r="G5" s="60"/>
      <c r="H5" s="60"/>
    </row>
    <row r="6" spans="1:9" ht="35.25" customHeight="1" x14ac:dyDescent="0.25">
      <c r="A6" s="60"/>
      <c r="B6" s="60"/>
      <c r="C6" s="60"/>
      <c r="D6" s="61"/>
      <c r="E6" s="1" t="s">
        <v>9</v>
      </c>
      <c r="F6" s="1" t="s">
        <v>10</v>
      </c>
      <c r="G6" s="60"/>
      <c r="H6" s="60"/>
    </row>
    <row r="7" spans="1:9" s="3" customFormat="1" ht="24.75" customHeigh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</row>
    <row r="8" spans="1:9" ht="102" x14ac:dyDescent="0.25">
      <c r="A8" s="4">
        <v>1</v>
      </c>
      <c r="B8" s="4" t="s">
        <v>11</v>
      </c>
      <c r="C8" s="5" t="s">
        <v>12</v>
      </c>
      <c r="D8" s="20">
        <v>0.42099999999999999</v>
      </c>
      <c r="E8" s="20">
        <v>0.45</v>
      </c>
      <c r="F8" s="20">
        <v>0.45</v>
      </c>
      <c r="G8" s="6"/>
      <c r="H8" s="7">
        <v>1</v>
      </c>
    </row>
    <row r="9" spans="1:9" s="12" customFormat="1" ht="25.5" x14ac:dyDescent="0.25">
      <c r="A9" s="4">
        <v>2</v>
      </c>
      <c r="B9" s="13" t="s">
        <v>23</v>
      </c>
      <c r="C9" s="7"/>
      <c r="D9" s="15"/>
      <c r="E9" s="15"/>
      <c r="F9" s="15"/>
      <c r="G9" s="14"/>
      <c r="H9" s="7">
        <v>0.35</v>
      </c>
    </row>
    <row r="10" spans="1:9" ht="38.25" x14ac:dyDescent="0.25">
      <c r="A10" s="4">
        <v>3</v>
      </c>
      <c r="B10" s="4" t="s">
        <v>13</v>
      </c>
      <c r="C10" s="5" t="s">
        <v>43</v>
      </c>
      <c r="D10" s="5">
        <v>8</v>
      </c>
      <c r="E10" s="5">
        <v>10</v>
      </c>
      <c r="F10" s="5">
        <v>10</v>
      </c>
      <c r="G10" s="21"/>
      <c r="H10" s="5">
        <v>5.5E-2</v>
      </c>
      <c r="I10" s="8"/>
    </row>
    <row r="11" spans="1:9" ht="25.5" x14ac:dyDescent="0.25">
      <c r="A11" s="4">
        <v>4</v>
      </c>
      <c r="B11" s="4" t="s">
        <v>24</v>
      </c>
      <c r="C11" s="5" t="s">
        <v>43</v>
      </c>
      <c r="D11" s="5">
        <v>100</v>
      </c>
      <c r="E11" s="5">
        <v>100</v>
      </c>
      <c r="F11" s="5">
        <v>100</v>
      </c>
      <c r="G11" s="6"/>
      <c r="H11" s="5">
        <v>5.5E-2</v>
      </c>
    </row>
    <row r="12" spans="1:9" ht="45.75" customHeight="1" x14ac:dyDescent="0.25">
      <c r="A12" s="4">
        <v>5</v>
      </c>
      <c r="B12" s="4" t="s">
        <v>14</v>
      </c>
      <c r="C12" s="5" t="s">
        <v>43</v>
      </c>
      <c r="D12" s="5">
        <v>55</v>
      </c>
      <c r="E12" s="5">
        <v>63</v>
      </c>
      <c r="F12" s="22">
        <v>63</v>
      </c>
      <c r="G12" s="6"/>
      <c r="H12" s="5">
        <v>5.5E-2</v>
      </c>
    </row>
    <row r="13" spans="1:9" ht="51" x14ac:dyDescent="0.25">
      <c r="A13" s="4">
        <v>6</v>
      </c>
      <c r="B13" s="4" t="s">
        <v>21</v>
      </c>
      <c r="C13" s="5" t="s">
        <v>43</v>
      </c>
      <c r="D13" s="5">
        <v>40</v>
      </c>
      <c r="E13" s="5">
        <v>44</v>
      </c>
      <c r="F13" s="22">
        <v>44</v>
      </c>
      <c r="G13" s="6"/>
      <c r="H13" s="5">
        <v>5.5E-2</v>
      </c>
    </row>
    <row r="14" spans="1:9" ht="25.5" x14ac:dyDescent="0.25">
      <c r="A14" s="4">
        <v>7</v>
      </c>
      <c r="B14" s="4" t="s">
        <v>25</v>
      </c>
      <c r="C14" s="5" t="s">
        <v>43</v>
      </c>
      <c r="D14" s="5">
        <v>10</v>
      </c>
      <c r="E14" s="5">
        <v>20</v>
      </c>
      <c r="F14" s="9">
        <v>20</v>
      </c>
      <c r="G14" s="21"/>
      <c r="H14" s="5">
        <v>5.5E-2</v>
      </c>
    </row>
    <row r="15" spans="1:9" ht="25.5" x14ac:dyDescent="0.25">
      <c r="A15" s="4">
        <v>8</v>
      </c>
      <c r="B15" s="4" t="s">
        <v>26</v>
      </c>
      <c r="C15" s="5" t="s">
        <v>43</v>
      </c>
      <c r="D15" s="5">
        <v>10</v>
      </c>
      <c r="E15" s="5">
        <v>20</v>
      </c>
      <c r="F15" s="9">
        <v>20</v>
      </c>
      <c r="G15" s="6"/>
      <c r="H15" s="5">
        <v>5.5E-2</v>
      </c>
    </row>
    <row r="16" spans="1:9" ht="25.5" x14ac:dyDescent="0.25">
      <c r="A16" s="4">
        <v>9</v>
      </c>
      <c r="B16" s="11" t="s">
        <v>27</v>
      </c>
      <c r="C16" s="5" t="s">
        <v>43</v>
      </c>
      <c r="D16" s="5">
        <v>100</v>
      </c>
      <c r="E16" s="5">
        <v>100</v>
      </c>
      <c r="F16" s="5">
        <v>100</v>
      </c>
      <c r="G16" s="6"/>
      <c r="H16" s="5">
        <v>5.5E-2</v>
      </c>
    </row>
    <row r="17" spans="1:9" ht="25.5" x14ac:dyDescent="0.25">
      <c r="A17" s="4">
        <v>10</v>
      </c>
      <c r="B17" s="11" t="s">
        <v>28</v>
      </c>
      <c r="C17" s="5" t="s">
        <v>43</v>
      </c>
      <c r="D17" s="5">
        <v>100</v>
      </c>
      <c r="E17" s="5">
        <v>100</v>
      </c>
      <c r="F17" s="5">
        <v>100</v>
      </c>
      <c r="G17" s="6"/>
      <c r="H17" s="5">
        <v>5.5E-2</v>
      </c>
    </row>
    <row r="18" spans="1:9" x14ac:dyDescent="0.25">
      <c r="A18" s="4">
        <v>11</v>
      </c>
      <c r="B18" s="11" t="s">
        <v>29</v>
      </c>
      <c r="C18" s="5" t="s">
        <v>44</v>
      </c>
      <c r="D18" s="18">
        <v>6</v>
      </c>
      <c r="E18" s="18">
        <v>7</v>
      </c>
      <c r="F18" s="18">
        <v>7</v>
      </c>
      <c r="G18" s="6"/>
      <c r="H18" s="5">
        <v>5.5E-2</v>
      </c>
    </row>
    <row r="19" spans="1:9" x14ac:dyDescent="0.25">
      <c r="A19" s="4">
        <v>12</v>
      </c>
      <c r="B19" s="11" t="s">
        <v>30</v>
      </c>
      <c r="C19" s="5" t="s">
        <v>45</v>
      </c>
      <c r="D19" s="5">
        <v>568</v>
      </c>
      <c r="E19" s="5">
        <v>648</v>
      </c>
      <c r="F19" s="5">
        <v>648</v>
      </c>
      <c r="G19" s="6"/>
      <c r="H19" s="5">
        <v>5.5E-2</v>
      </c>
    </row>
    <row r="20" spans="1:9" x14ac:dyDescent="0.25">
      <c r="A20" s="4">
        <v>13</v>
      </c>
      <c r="B20" s="11" t="s">
        <v>31</v>
      </c>
      <c r="C20" s="5" t="s">
        <v>44</v>
      </c>
      <c r="D20" s="5">
        <v>227</v>
      </c>
      <c r="E20" s="5">
        <v>255</v>
      </c>
      <c r="F20" s="5">
        <v>255</v>
      </c>
      <c r="G20" s="6"/>
      <c r="H20" s="5">
        <v>5.5E-2</v>
      </c>
    </row>
    <row r="21" spans="1:9" ht="25.5" x14ac:dyDescent="0.25">
      <c r="A21" s="4">
        <v>14</v>
      </c>
      <c r="B21" s="4" t="s">
        <v>32</v>
      </c>
      <c r="C21" s="5" t="s">
        <v>43</v>
      </c>
      <c r="D21" s="5">
        <v>100</v>
      </c>
      <c r="E21" s="5">
        <v>100</v>
      </c>
      <c r="F21" s="5">
        <v>100</v>
      </c>
      <c r="G21" s="6"/>
      <c r="H21" s="5">
        <v>5.5E-2</v>
      </c>
    </row>
    <row r="22" spans="1:9" ht="51" x14ac:dyDescent="0.25">
      <c r="A22" s="4">
        <v>15</v>
      </c>
      <c r="B22" s="4" t="s">
        <v>15</v>
      </c>
      <c r="C22" s="5" t="s">
        <v>43</v>
      </c>
      <c r="D22" s="5">
        <v>65</v>
      </c>
      <c r="E22" s="5">
        <v>75</v>
      </c>
      <c r="F22" s="5">
        <v>75</v>
      </c>
      <c r="G22" s="6"/>
      <c r="H22" s="5">
        <v>5.6000000000000001E-2</v>
      </c>
    </row>
    <row r="23" spans="1:9" ht="51" x14ac:dyDescent="0.25">
      <c r="A23" s="4">
        <v>16</v>
      </c>
      <c r="B23" s="4" t="s">
        <v>16</v>
      </c>
      <c r="C23" s="5" t="s">
        <v>43</v>
      </c>
      <c r="D23" s="19">
        <v>40</v>
      </c>
      <c r="E23" s="5">
        <v>70</v>
      </c>
      <c r="F23" s="5">
        <v>70</v>
      </c>
      <c r="G23" s="6"/>
      <c r="H23" s="5">
        <v>5.6000000000000001E-2</v>
      </c>
    </row>
    <row r="24" spans="1:9" ht="25.5" x14ac:dyDescent="0.25">
      <c r="A24" s="4">
        <v>17</v>
      </c>
      <c r="B24" s="4" t="s">
        <v>33</v>
      </c>
      <c r="C24" s="5" t="s">
        <v>43</v>
      </c>
      <c r="D24" s="5">
        <v>0</v>
      </c>
      <c r="E24" s="5">
        <v>0</v>
      </c>
      <c r="F24" s="5">
        <v>0</v>
      </c>
      <c r="G24" s="6"/>
      <c r="H24" s="5">
        <v>0.06</v>
      </c>
    </row>
    <row r="25" spans="1:9" ht="25.5" x14ac:dyDescent="0.25">
      <c r="A25" s="4">
        <v>18</v>
      </c>
      <c r="B25" s="4" t="s">
        <v>17</v>
      </c>
      <c r="C25" s="5" t="s">
        <v>43</v>
      </c>
      <c r="D25" s="5">
        <v>17</v>
      </c>
      <c r="E25" s="5">
        <v>20</v>
      </c>
      <c r="F25" s="23">
        <v>20.2</v>
      </c>
      <c r="G25" s="6"/>
      <c r="H25" s="5">
        <v>5.6000000000000001E-2</v>
      </c>
    </row>
    <row r="26" spans="1:9" ht="25.5" x14ac:dyDescent="0.25">
      <c r="A26" s="4">
        <v>19</v>
      </c>
      <c r="B26" s="4" t="s">
        <v>34</v>
      </c>
      <c r="C26" s="5" t="s">
        <v>46</v>
      </c>
      <c r="D26" s="5">
        <v>0</v>
      </c>
      <c r="E26" s="5">
        <v>1</v>
      </c>
      <c r="F26" s="5">
        <v>1</v>
      </c>
      <c r="G26" s="21"/>
      <c r="H26" s="5">
        <v>5.6000000000000001E-2</v>
      </c>
    </row>
    <row r="27" spans="1:9" s="12" customFormat="1" ht="25.5" x14ac:dyDescent="0.25">
      <c r="A27" s="4">
        <v>20</v>
      </c>
      <c r="B27" s="13" t="s">
        <v>35</v>
      </c>
      <c r="C27" s="5"/>
      <c r="D27" s="7"/>
      <c r="E27" s="7"/>
      <c r="F27" s="7"/>
      <c r="G27" s="14"/>
      <c r="H27" s="7">
        <v>0.33</v>
      </c>
    </row>
    <row r="28" spans="1:9" ht="25.5" x14ac:dyDescent="0.25">
      <c r="A28" s="4">
        <v>21</v>
      </c>
      <c r="B28" s="4" t="s">
        <v>36</v>
      </c>
      <c r="C28" s="5" t="s">
        <v>43</v>
      </c>
      <c r="D28" s="5">
        <v>50</v>
      </c>
      <c r="E28" s="5">
        <v>75</v>
      </c>
      <c r="F28" s="5">
        <v>75</v>
      </c>
      <c r="G28" s="21"/>
      <c r="H28" s="5">
        <v>0.5</v>
      </c>
    </row>
    <row r="29" spans="1:9" ht="25.5" x14ac:dyDescent="0.25">
      <c r="A29" s="4">
        <v>22</v>
      </c>
      <c r="B29" s="4" t="s">
        <v>37</v>
      </c>
      <c r="C29" s="5" t="s">
        <v>46</v>
      </c>
      <c r="D29" s="5">
        <v>38</v>
      </c>
      <c r="E29" s="5">
        <v>30</v>
      </c>
      <c r="F29" s="5">
        <v>30</v>
      </c>
      <c r="G29" s="6"/>
      <c r="H29" s="5">
        <v>0.5</v>
      </c>
    </row>
    <row r="30" spans="1:9" s="12" customFormat="1" ht="38.25" x14ac:dyDescent="0.25">
      <c r="A30" s="4">
        <v>23</v>
      </c>
      <c r="B30" s="13" t="s">
        <v>38</v>
      </c>
      <c r="C30" s="5"/>
      <c r="D30" s="16"/>
      <c r="E30" s="16"/>
      <c r="F30" s="16"/>
      <c r="G30" s="14"/>
      <c r="H30" s="7">
        <v>0.32</v>
      </c>
      <c r="I30" s="17"/>
    </row>
    <row r="31" spans="1:9" ht="25.5" x14ac:dyDescent="0.25">
      <c r="A31" s="4">
        <v>24</v>
      </c>
      <c r="B31" s="4" t="s">
        <v>39</v>
      </c>
      <c r="C31" s="5" t="s">
        <v>43</v>
      </c>
      <c r="D31" s="5">
        <v>0</v>
      </c>
      <c r="E31" s="5">
        <v>30</v>
      </c>
      <c r="F31" s="5">
        <v>30</v>
      </c>
      <c r="G31" s="6"/>
      <c r="H31" s="5">
        <v>8.3000000000000004E-2</v>
      </c>
    </row>
    <row r="32" spans="1:9" ht="38.25" x14ac:dyDescent="0.25">
      <c r="A32" s="4">
        <v>25</v>
      </c>
      <c r="B32" s="4" t="s">
        <v>40</v>
      </c>
      <c r="C32" s="5" t="s">
        <v>43</v>
      </c>
      <c r="D32" s="5">
        <v>5</v>
      </c>
      <c r="E32" s="5">
        <v>15</v>
      </c>
      <c r="F32" s="5">
        <v>15</v>
      </c>
      <c r="G32" s="6"/>
      <c r="H32" s="5">
        <v>0.25</v>
      </c>
    </row>
    <row r="33" spans="1:8" ht="25.5" x14ac:dyDescent="0.25">
      <c r="A33" s="4">
        <v>26</v>
      </c>
      <c r="B33" s="4" t="s">
        <v>20</v>
      </c>
      <c r="C33" s="5" t="s">
        <v>43</v>
      </c>
      <c r="D33" s="5">
        <v>40</v>
      </c>
      <c r="E33" s="5">
        <v>50</v>
      </c>
      <c r="F33" s="5" t="s">
        <v>47</v>
      </c>
      <c r="G33" s="6"/>
      <c r="H33" s="5">
        <v>8.5000000000000006E-2</v>
      </c>
    </row>
    <row r="34" spans="1:8" ht="38.25" x14ac:dyDescent="0.25">
      <c r="A34" s="4">
        <v>27</v>
      </c>
      <c r="B34" s="4" t="s">
        <v>41</v>
      </c>
      <c r="C34" s="5" t="s">
        <v>43</v>
      </c>
      <c r="D34" s="5">
        <v>60</v>
      </c>
      <c r="E34" s="5">
        <v>80</v>
      </c>
      <c r="F34" s="5">
        <v>80</v>
      </c>
      <c r="G34" s="6"/>
      <c r="H34" s="5">
        <v>8.3000000000000004E-2</v>
      </c>
    </row>
    <row r="35" spans="1:8" ht="38.25" x14ac:dyDescent="0.25">
      <c r="A35" s="4">
        <v>28</v>
      </c>
      <c r="B35" s="4" t="s">
        <v>42</v>
      </c>
      <c r="C35" s="5" t="s">
        <v>43</v>
      </c>
      <c r="D35" s="19">
        <v>40</v>
      </c>
      <c r="E35" s="5">
        <v>45</v>
      </c>
      <c r="F35" s="5">
        <v>45</v>
      </c>
      <c r="G35" s="21"/>
      <c r="H35" s="5">
        <v>8.3000000000000004E-2</v>
      </c>
    </row>
    <row r="36" spans="1:8" ht="25.5" x14ac:dyDescent="0.25">
      <c r="A36" s="4">
        <v>29</v>
      </c>
      <c r="B36" s="11" t="s">
        <v>18</v>
      </c>
      <c r="C36" s="5" t="s">
        <v>43</v>
      </c>
      <c r="D36" s="5">
        <v>95</v>
      </c>
      <c r="E36" s="5">
        <v>95</v>
      </c>
      <c r="F36" s="5">
        <v>95</v>
      </c>
      <c r="G36" s="6"/>
      <c r="H36" s="5">
        <v>0.125</v>
      </c>
    </row>
    <row r="37" spans="1:8" ht="25.5" x14ac:dyDescent="0.25">
      <c r="A37" s="4">
        <v>30</v>
      </c>
      <c r="B37" s="11" t="s">
        <v>19</v>
      </c>
      <c r="C37" s="5" t="s">
        <v>46</v>
      </c>
      <c r="D37" s="5">
        <v>11</v>
      </c>
      <c r="E37" s="5">
        <v>11</v>
      </c>
      <c r="F37" s="5">
        <v>11</v>
      </c>
      <c r="G37" s="6"/>
      <c r="H37" s="5">
        <v>0.125</v>
      </c>
    </row>
    <row r="39" spans="1:8" ht="25.5" x14ac:dyDescent="0.25">
      <c r="B39" s="10" t="s">
        <v>48</v>
      </c>
    </row>
  </sheetData>
  <mergeCells count="10">
    <mergeCell ref="A1:H1"/>
    <mergeCell ref="A2:H2"/>
    <mergeCell ref="A4:A6"/>
    <mergeCell ref="B4:B6"/>
    <mergeCell ref="C4:C6"/>
    <mergeCell ref="D4:F4"/>
    <mergeCell ref="G4:G6"/>
    <mergeCell ref="H4:H6"/>
    <mergeCell ref="D5:D6"/>
    <mergeCell ref="E5:F5"/>
  </mergeCells>
  <pageMargins left="0.70866141732283472" right="0.70866141732283472" top="0.35433070866141736" bottom="0.35433070866141736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Самсонова</dc:creator>
  <cp:lastModifiedBy>Наталья Ивановна Самсонова</cp:lastModifiedBy>
  <cp:lastPrinted>2017-02-02T09:06:28Z</cp:lastPrinted>
  <dcterms:created xsi:type="dcterms:W3CDTF">2017-01-12T08:24:15Z</dcterms:created>
  <dcterms:modified xsi:type="dcterms:W3CDTF">2017-02-02T09:06:38Z</dcterms:modified>
</cp:coreProperties>
</file>